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bili\Desktop\performance_2024_liquidazione_06082025\"/>
    </mc:Choice>
  </mc:AlternateContent>
  <xr:revisionPtr revIDLastSave="0" documentId="13_ncr:1_{F1D8918A-9371-4403-840E-513639A3A7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duttività dipendenti " sheetId="4" r:id="rId1"/>
    <sheet name="Foglio1" sheetId="2" r:id="rId2"/>
  </sheets>
  <definedNames>
    <definedName name="_xlnm.Print_Area" localSheetId="0">'Produttività dipendenti '!$A$3:$M$60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4" l="1"/>
  <c r="D46" i="4" s="1"/>
  <c r="K60" i="4"/>
  <c r="C59" i="4"/>
  <c r="D59" i="4" s="1"/>
  <c r="C58" i="4"/>
  <c r="D58" i="4" s="1"/>
  <c r="C57" i="4"/>
  <c r="D57" i="4" s="1"/>
  <c r="C56" i="4"/>
  <c r="D56" i="4" s="1"/>
  <c r="C55" i="4"/>
  <c r="D55" i="4" s="1"/>
  <c r="C54" i="4"/>
  <c r="D54" i="4" s="1"/>
  <c r="C53" i="4"/>
  <c r="D53" i="4" s="1"/>
  <c r="C52" i="4"/>
  <c r="D52" i="4" s="1"/>
  <c r="C51" i="4"/>
  <c r="D51" i="4" s="1"/>
  <c r="C50" i="4"/>
  <c r="D50" i="4" s="1"/>
  <c r="C49" i="4"/>
  <c r="D49" i="4" s="1"/>
  <c r="C48" i="4"/>
  <c r="D48" i="4" s="1"/>
  <c r="C47" i="4"/>
  <c r="D47" i="4" s="1"/>
  <c r="C45" i="4"/>
  <c r="D45" i="4" s="1"/>
  <c r="C44" i="4"/>
  <c r="D44" i="4" s="1"/>
  <c r="C43" i="4"/>
  <c r="D43" i="4" s="1"/>
  <c r="C42" i="4"/>
  <c r="D42" i="4" s="1"/>
  <c r="C41" i="4"/>
  <c r="D41" i="4" s="1"/>
  <c r="C40" i="4"/>
  <c r="D40" i="4" s="1"/>
  <c r="C39" i="4"/>
  <c r="D39" i="4" s="1"/>
  <c r="C38" i="4"/>
  <c r="D38" i="4" s="1"/>
  <c r="C37" i="4"/>
  <c r="D37" i="4" s="1"/>
  <c r="C36" i="4"/>
  <c r="D36" i="4" s="1"/>
  <c r="C35" i="4"/>
  <c r="D35" i="4" s="1"/>
  <c r="C34" i="4"/>
  <c r="D34" i="4" s="1"/>
  <c r="C33" i="4"/>
  <c r="D33" i="4" s="1"/>
  <c r="C32" i="4"/>
  <c r="D32" i="4" s="1"/>
  <c r="C31" i="4"/>
  <c r="D31" i="4" s="1"/>
  <c r="C30" i="4"/>
  <c r="D30" i="4" s="1"/>
  <c r="C29" i="4"/>
  <c r="D29" i="4" s="1"/>
  <c r="C28" i="4"/>
  <c r="D28" i="4" s="1"/>
  <c r="C27" i="4"/>
  <c r="D27" i="4" s="1"/>
  <c r="C26" i="4"/>
  <c r="D26" i="4" s="1"/>
  <c r="C25" i="4"/>
  <c r="D25" i="4" s="1"/>
  <c r="C24" i="4"/>
  <c r="D24" i="4" s="1"/>
  <c r="C23" i="4"/>
  <c r="D23" i="4" s="1"/>
  <c r="C22" i="4"/>
  <c r="D22" i="4" s="1"/>
  <c r="C21" i="4"/>
  <c r="D21" i="4" s="1"/>
  <c r="C20" i="4"/>
  <c r="D20" i="4" s="1"/>
  <c r="C14" i="4"/>
  <c r="D14" i="4" s="1"/>
  <c r="C7" i="4"/>
  <c r="D7" i="4" s="1"/>
  <c r="C19" i="4"/>
  <c r="D19" i="4" s="1"/>
  <c r="C18" i="4"/>
  <c r="D18" i="4" s="1"/>
  <c r="C17" i="4"/>
  <c r="D17" i="4" s="1"/>
  <c r="C16" i="4"/>
  <c r="D16" i="4" s="1"/>
  <c r="C15" i="4"/>
  <c r="D15" i="4" s="1"/>
  <c r="C13" i="4"/>
  <c r="D13" i="4" s="1"/>
  <c r="C12" i="4"/>
  <c r="D12" i="4" s="1"/>
  <c r="C11" i="4"/>
  <c r="D11" i="4" s="1"/>
  <c r="C10" i="4"/>
  <c r="D10" i="4" s="1"/>
  <c r="C9" i="4"/>
  <c r="D9" i="4" s="1"/>
  <c r="C8" i="4"/>
  <c r="D8" i="4" s="1"/>
  <c r="C6" i="4"/>
  <c r="D6" i="4" s="1"/>
  <c r="C5" i="4"/>
  <c r="D5" i="4" s="1"/>
  <c r="C4" i="4"/>
  <c r="D4" i="4" s="1"/>
  <c r="J2" i="4"/>
  <c r="H2" i="4"/>
  <c r="F2" i="4"/>
  <c r="G2" i="4" s="1"/>
  <c r="I2" i="4" l="1"/>
  <c r="K2" i="4" s="1"/>
  <c r="I8" i="4" s="1"/>
  <c r="I10" i="4" l="1"/>
  <c r="I7" i="4"/>
  <c r="J7" i="4" s="1"/>
  <c r="L7" i="4" s="1"/>
  <c r="M7" i="4" s="1"/>
  <c r="I9" i="4"/>
  <c r="I6" i="4"/>
  <c r="I4" i="4"/>
  <c r="I5" i="4"/>
  <c r="J5" i="4" s="1"/>
  <c r="L5" i="4" s="1"/>
  <c r="M5" i="4" s="1"/>
  <c r="I13" i="4"/>
  <c r="J13" i="4" s="1"/>
  <c r="L13" i="4" s="1"/>
  <c r="M13" i="4" s="1"/>
  <c r="I17" i="4"/>
  <c r="J17" i="4" s="1"/>
  <c r="L17" i="4" s="1"/>
  <c r="M17" i="4" s="1"/>
  <c r="I19" i="4"/>
  <c r="J19" i="4" s="1"/>
  <c r="L19" i="4" s="1"/>
  <c r="M19" i="4" s="1"/>
  <c r="I12" i="4"/>
  <c r="J12" i="4" s="1"/>
  <c r="L12" i="4" s="1"/>
  <c r="M12" i="4" s="1"/>
  <c r="I20" i="4"/>
  <c r="J20" i="4" s="1"/>
  <c r="L20" i="4" s="1"/>
  <c r="M20" i="4" s="1"/>
  <c r="I14" i="4"/>
  <c r="J14" i="4" s="1"/>
  <c r="L14" i="4" s="1"/>
  <c r="M14" i="4" s="1"/>
  <c r="I18" i="4"/>
  <c r="J18" i="4" s="1"/>
  <c r="L18" i="4" s="1"/>
  <c r="M18" i="4" s="1"/>
  <c r="I15" i="4"/>
  <c r="J15" i="4" s="1"/>
  <c r="L15" i="4" s="1"/>
  <c r="M15" i="4" s="1"/>
  <c r="I16" i="4"/>
  <c r="J16" i="4" s="1"/>
  <c r="L16" i="4" s="1"/>
  <c r="M16" i="4" s="1"/>
  <c r="J8" i="4"/>
  <c r="L8" i="4" s="1"/>
  <c r="M8" i="4" s="1"/>
  <c r="J6" i="4"/>
  <c r="L6" i="4" s="1"/>
  <c r="M6" i="4" s="1"/>
  <c r="J4" i="4"/>
  <c r="I46" i="4"/>
  <c r="J46" i="4" s="1"/>
  <c r="L46" i="4" s="1"/>
  <c r="M46" i="4" s="1"/>
  <c r="I27" i="4"/>
  <c r="J27" i="4" s="1"/>
  <c r="L27" i="4" s="1"/>
  <c r="M27" i="4" s="1"/>
  <c r="I41" i="4"/>
  <c r="J41" i="4" s="1"/>
  <c r="L41" i="4" s="1"/>
  <c r="M41" i="4" s="1"/>
  <c r="I24" i="4"/>
  <c r="J24" i="4" s="1"/>
  <c r="L24" i="4" s="1"/>
  <c r="M24" i="4" s="1"/>
  <c r="I40" i="4"/>
  <c r="J40" i="4" s="1"/>
  <c r="L40" i="4" s="1"/>
  <c r="M40" i="4" s="1"/>
  <c r="I51" i="4"/>
  <c r="J51" i="4" s="1"/>
  <c r="L51" i="4" s="1"/>
  <c r="M51" i="4" s="1"/>
  <c r="I25" i="4"/>
  <c r="J25" i="4" s="1"/>
  <c r="L25" i="4" s="1"/>
  <c r="M25" i="4" s="1"/>
  <c r="I36" i="4"/>
  <c r="J36" i="4" s="1"/>
  <c r="L36" i="4" s="1"/>
  <c r="M36" i="4" s="1"/>
  <c r="I33" i="4"/>
  <c r="J33" i="4" s="1"/>
  <c r="L33" i="4" s="1"/>
  <c r="M33" i="4" s="1"/>
  <c r="I38" i="4"/>
  <c r="J38" i="4" s="1"/>
  <c r="L38" i="4" s="1"/>
  <c r="M38" i="4" s="1"/>
  <c r="I44" i="4"/>
  <c r="J44" i="4" s="1"/>
  <c r="L44" i="4" s="1"/>
  <c r="M44" i="4" s="1"/>
  <c r="I54" i="4"/>
  <c r="J54" i="4" s="1"/>
  <c r="L54" i="4" s="1"/>
  <c r="M54" i="4" s="1"/>
  <c r="I55" i="4"/>
  <c r="J55" i="4" s="1"/>
  <c r="L55" i="4" s="1"/>
  <c r="M55" i="4" s="1"/>
  <c r="I29" i="4"/>
  <c r="J29" i="4" s="1"/>
  <c r="L29" i="4" s="1"/>
  <c r="M29" i="4" s="1"/>
  <c r="I26" i="4"/>
  <c r="J26" i="4" s="1"/>
  <c r="L26" i="4" s="1"/>
  <c r="M26" i="4" s="1"/>
  <c r="I23" i="4"/>
  <c r="J23" i="4" s="1"/>
  <c r="L23" i="4" s="1"/>
  <c r="M23" i="4" s="1"/>
  <c r="I21" i="4"/>
  <c r="J21" i="4" s="1"/>
  <c r="L21" i="4" s="1"/>
  <c r="M21" i="4" s="1"/>
  <c r="I49" i="4"/>
  <c r="J49" i="4" s="1"/>
  <c r="L49" i="4" s="1"/>
  <c r="M49" i="4" s="1"/>
  <c r="I48" i="4"/>
  <c r="J48" i="4" s="1"/>
  <c r="L48" i="4" s="1"/>
  <c r="M48" i="4" s="1"/>
  <c r="I22" i="4"/>
  <c r="J22" i="4" s="1"/>
  <c r="L22" i="4" s="1"/>
  <c r="M22" i="4" s="1"/>
  <c r="J10" i="4"/>
  <c r="L10" i="4" s="1"/>
  <c r="M10" i="4" s="1"/>
  <c r="I43" i="4"/>
  <c r="J43" i="4" s="1"/>
  <c r="L43" i="4" s="1"/>
  <c r="M43" i="4" s="1"/>
  <c r="J9" i="4"/>
  <c r="L9" i="4" s="1"/>
  <c r="M9" i="4" s="1"/>
  <c r="I47" i="4"/>
  <c r="J47" i="4" s="1"/>
  <c r="L47" i="4" s="1"/>
  <c r="M47" i="4" s="1"/>
  <c r="I53" i="4"/>
  <c r="J53" i="4" s="1"/>
  <c r="L53" i="4" s="1"/>
  <c r="M53" i="4" s="1"/>
  <c r="I57" i="4"/>
  <c r="J57" i="4" s="1"/>
  <c r="L57" i="4" s="1"/>
  <c r="M57" i="4" s="1"/>
  <c r="I31" i="4"/>
  <c r="J31" i="4" s="1"/>
  <c r="L31" i="4" s="1"/>
  <c r="M31" i="4" s="1"/>
  <c r="I37" i="4"/>
  <c r="J37" i="4" s="1"/>
  <c r="L37" i="4" s="1"/>
  <c r="M37" i="4" s="1"/>
  <c r="I59" i="4"/>
  <c r="J59" i="4" s="1"/>
  <c r="L59" i="4" s="1"/>
  <c r="M59" i="4" s="1"/>
  <c r="I39" i="4"/>
  <c r="J39" i="4" s="1"/>
  <c r="L39" i="4" s="1"/>
  <c r="M39" i="4" s="1"/>
  <c r="I56" i="4"/>
  <c r="J56" i="4" s="1"/>
  <c r="L56" i="4" s="1"/>
  <c r="M56" i="4" s="1"/>
  <c r="I42" i="4"/>
  <c r="J42" i="4" s="1"/>
  <c r="L42" i="4" s="1"/>
  <c r="M42" i="4" s="1"/>
  <c r="I28" i="4"/>
  <c r="J28" i="4" s="1"/>
  <c r="L28" i="4" s="1"/>
  <c r="M28" i="4" s="1"/>
  <c r="I34" i="4"/>
  <c r="J34" i="4" s="1"/>
  <c r="L34" i="4" s="1"/>
  <c r="M34" i="4" s="1"/>
  <c r="I52" i="4"/>
  <c r="J52" i="4" s="1"/>
  <c r="L52" i="4" s="1"/>
  <c r="M52" i="4" s="1"/>
  <c r="I35" i="4"/>
  <c r="J35" i="4" s="1"/>
  <c r="L35" i="4" s="1"/>
  <c r="M35" i="4" s="1"/>
  <c r="I11" i="4"/>
  <c r="J11" i="4" s="1"/>
  <c r="L11" i="4" s="1"/>
  <c r="M11" i="4" s="1"/>
  <c r="I58" i="4"/>
  <c r="J58" i="4" s="1"/>
  <c r="L58" i="4" s="1"/>
  <c r="M58" i="4" s="1"/>
  <c r="I45" i="4"/>
  <c r="J45" i="4" s="1"/>
  <c r="I50" i="4"/>
  <c r="J50" i="4" s="1"/>
  <c r="L50" i="4" s="1"/>
  <c r="M50" i="4" s="1"/>
  <c r="I32" i="4"/>
  <c r="J32" i="4" s="1"/>
  <c r="L32" i="4" s="1"/>
  <c r="M32" i="4" s="1"/>
  <c r="I30" i="4"/>
  <c r="J30" i="4" s="1"/>
  <c r="L30" i="4" s="1"/>
  <c r="M30" i="4" s="1"/>
  <c r="L45" i="4" l="1"/>
  <c r="M45" i="4" s="1"/>
  <c r="L4" i="4"/>
  <c r="L60" i="4" l="1"/>
  <c r="M4" i="4"/>
  <c r="L2" i="4" s="1"/>
  <c r="M60" i="4" l="1"/>
  <c r="M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Gianfranco Musiari</author>
  </authors>
  <commentList>
    <comment ref="F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Gianfranco Musiari:</t>
        </r>
        <r>
          <rPr>
            <sz val="9"/>
            <color indexed="81"/>
            <rFont val="Tahoma"/>
            <family val="2"/>
          </rPr>
          <t xml:space="preserve">
Fondo totale/numero dipendenti</t>
        </r>
      </text>
    </comment>
  </commentList>
</comments>
</file>

<file path=xl/sharedStrings.xml><?xml version="1.0" encoding="utf-8"?>
<sst xmlns="http://schemas.openxmlformats.org/spreadsheetml/2006/main" count="134" uniqueCount="87">
  <si>
    <t>Risorse disponibili incentivazione:</t>
  </si>
  <si>
    <t>Valore</t>
  </si>
  <si>
    <t xml:space="preserve"> Parametro categoria</t>
  </si>
  <si>
    <t>Data inizio</t>
  </si>
  <si>
    <t>Data fine</t>
  </si>
  <si>
    <t>-</t>
  </si>
  <si>
    <t>Dipendente</t>
  </si>
  <si>
    <t>Valutazione</t>
  </si>
  <si>
    <t>Rapporto a parametro</t>
  </si>
  <si>
    <t>Area</t>
  </si>
  <si>
    <t>Operatori</t>
  </si>
  <si>
    <t>Operatori Esperti</t>
  </si>
  <si>
    <t>Istruttori</t>
  </si>
  <si>
    <t>Funzionari ed EQ</t>
  </si>
  <si>
    <t>Dipendente 59</t>
  </si>
  <si>
    <t>Dipendente 60</t>
  </si>
  <si>
    <t>Dipendente 61</t>
  </si>
  <si>
    <t>Dipendente 62</t>
  </si>
  <si>
    <t>Dipendente 63</t>
  </si>
  <si>
    <t>Dipendente 64</t>
  </si>
  <si>
    <t>Area di appartenenza</t>
  </si>
  <si>
    <t xml:space="preserve">produttività media </t>
  </si>
  <si>
    <t>30% di premio</t>
  </si>
  <si>
    <t>5% dei dipendenti aventi diritto</t>
  </si>
  <si>
    <t xml:space="preserve">premio da accantonare </t>
  </si>
  <si>
    <t>produttività da distribuire</t>
  </si>
  <si>
    <t>Ore lavoro</t>
  </si>
  <si>
    <t>giorni di malattia</t>
  </si>
  <si>
    <t>netto da liquidare</t>
  </si>
  <si>
    <t>Liquidato</t>
  </si>
  <si>
    <t>Valutazione avente diritto</t>
  </si>
  <si>
    <t>Parametro / periodo</t>
  </si>
  <si>
    <t>Avanzo x anno successivo</t>
  </si>
  <si>
    <t>Riduzione malattia primi 10 gg</t>
  </si>
  <si>
    <t>Importo Lordo rapportato a valutazione</t>
  </si>
  <si>
    <t>Unione</t>
  </si>
  <si>
    <t>Dipendente 26</t>
  </si>
  <si>
    <t>Dipendente 27</t>
  </si>
  <si>
    <t>Dipendente 28</t>
  </si>
  <si>
    <t>Dipendente 29</t>
  </si>
  <si>
    <t>Dipendente 30</t>
  </si>
  <si>
    <t>Dipendente 31</t>
  </si>
  <si>
    <t>Dipendente 32</t>
  </si>
  <si>
    <t>Dipendente 33</t>
  </si>
  <si>
    <t>Dipendente 34</t>
  </si>
  <si>
    <t>Dipendente 35</t>
  </si>
  <si>
    <t>Dipendente 36</t>
  </si>
  <si>
    <t>Dipendente 37</t>
  </si>
  <si>
    <t>Dipendente 38</t>
  </si>
  <si>
    <t>Dipendente 39</t>
  </si>
  <si>
    <t>Dipendente 40</t>
  </si>
  <si>
    <t>Dipendente 41</t>
  </si>
  <si>
    <t>Dipendente 42</t>
  </si>
  <si>
    <t>Dipendente 43</t>
  </si>
  <si>
    <t>Dipendente 44</t>
  </si>
  <si>
    <t>Dipendente 45</t>
  </si>
  <si>
    <t>Dipendente 46</t>
  </si>
  <si>
    <t>Dipendente 47</t>
  </si>
  <si>
    <t>Dipendente 48</t>
  </si>
  <si>
    <t>Dipendente 49</t>
  </si>
  <si>
    <t>Dipendente 50</t>
  </si>
  <si>
    <t>Dipendente 51</t>
  </si>
  <si>
    <t>Dipendente 52</t>
  </si>
  <si>
    <t>Dipendente 53</t>
  </si>
  <si>
    <t>Dipendente 54</t>
  </si>
  <si>
    <t>Dipendente 55</t>
  </si>
  <si>
    <t>Dipendente 56</t>
  </si>
  <si>
    <t>Dipendente 57</t>
  </si>
  <si>
    <t>Dipendente 58</t>
  </si>
  <si>
    <t>Dipendente 17</t>
  </si>
  <si>
    <t>Dipendente 18</t>
  </si>
  <si>
    <t>Dipendente 19</t>
  </si>
  <si>
    <t>Dipendente 20</t>
  </si>
  <si>
    <t>Dipendente 21</t>
  </si>
  <si>
    <t>Dipendente 22</t>
  </si>
  <si>
    <t>Dipendente 23</t>
  </si>
  <si>
    <t>Dipendente 24</t>
  </si>
  <si>
    <t>Dipendente 25</t>
  </si>
  <si>
    <t>Dipendente 16</t>
  </si>
  <si>
    <t xml:space="preserve">002991-000056/002 </t>
  </si>
  <si>
    <t xml:space="preserve">002991-000008/001 </t>
  </si>
  <si>
    <t xml:space="preserve">002991-000085/001 </t>
  </si>
  <si>
    <t>002991-000011/001</t>
  </si>
  <si>
    <t xml:space="preserve">002991-000012/001 </t>
  </si>
  <si>
    <t xml:space="preserve">002991-000084/001 </t>
  </si>
  <si>
    <t xml:space="preserve">002991-000065/002 </t>
  </si>
  <si>
    <t>CALCOLO PRODUTTIVITÀ DIPENDENTI COMUNE DI VETTO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</si>
</sst>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rgb="FF006100"/>
      <name val="Arial"/>
      <family val="2"/>
    </font>
    <font>
      <b/>
      <sz val="11"/>
      <color rgb="FF9C5700"/>
      <name val="Arial"/>
      <family val="2"/>
    </font>
    <font>
      <b/>
      <sz val="12"/>
      <color rgb="FF006100"/>
      <name val="Arial"/>
      <family val="2"/>
    </font>
    <font>
      <b/>
      <sz val="12"/>
      <color rgb="FF9C57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5" fillId="9" borderId="0" applyNumberFormat="0" applyBorder="0" applyAlignment="0" applyProtection="0"/>
    <xf numFmtId="0" fontId="6" fillId="10" borderId="0" applyNumberFormat="0" applyBorder="0" applyAlignment="0" applyProtection="0"/>
    <xf numFmtId="0" fontId="7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</cellStyleXfs>
  <cellXfs count="7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164" fontId="2" fillId="7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3" fillId="0" borderId="0" xfId="0" applyFont="1" applyAlignment="1">
      <alignment vertical="center"/>
    </xf>
    <xf numFmtId="164" fontId="13" fillId="0" borderId="0" xfId="0" applyNumberFormat="1" applyFont="1"/>
    <xf numFmtId="0" fontId="8" fillId="4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5" fillId="0" borderId="0" xfId="0" applyFont="1"/>
    <xf numFmtId="0" fontId="8" fillId="4" borderId="16" xfId="0" applyFont="1" applyFill="1" applyBorder="1" applyAlignment="1">
      <alignment horizontal="center" vertical="center"/>
    </xf>
    <xf numFmtId="14" fontId="15" fillId="0" borderId="4" xfId="0" applyNumberFormat="1" applyFont="1" applyBorder="1" applyAlignment="1" applyProtection="1">
      <alignment horizontal="center" vertical="center"/>
      <protection locked="0"/>
    </xf>
    <xf numFmtId="14" fontId="15" fillId="0" borderId="5" xfId="0" applyNumberFormat="1" applyFont="1" applyBorder="1" applyAlignment="1" applyProtection="1">
      <alignment horizontal="center" vertical="center"/>
      <protection locked="0"/>
    </xf>
    <xf numFmtId="0" fontId="8" fillId="18" borderId="9" xfId="0" applyFont="1" applyFill="1" applyBorder="1" applyAlignment="1">
      <alignment horizontal="center" vertical="center"/>
    </xf>
    <xf numFmtId="0" fontId="8" fillId="19" borderId="9" xfId="0" applyFont="1" applyFill="1" applyBorder="1" applyAlignment="1">
      <alignment horizontal="center" vertical="center"/>
    </xf>
    <xf numFmtId="0" fontId="16" fillId="8" borderId="25" xfId="5" applyFont="1" applyBorder="1" applyAlignment="1">
      <alignment horizontal="center" vertical="center"/>
    </xf>
    <xf numFmtId="0" fontId="8" fillId="16" borderId="14" xfId="0" applyFont="1" applyFill="1" applyBorder="1" applyAlignment="1">
      <alignment horizontal="center" vertical="center" wrapText="1"/>
    </xf>
    <xf numFmtId="0" fontId="8" fillId="21" borderId="25" xfId="10" applyFont="1" applyFill="1" applyBorder="1" applyAlignment="1">
      <alignment horizontal="center" vertical="center" wrapText="1"/>
    </xf>
    <xf numFmtId="44" fontId="2" fillId="21" borderId="19" xfId="10" applyNumberFormat="1" applyFont="1" applyFill="1" applyBorder="1" applyAlignment="1">
      <alignment horizontal="center" vertical="center"/>
    </xf>
    <xf numFmtId="0" fontId="8" fillId="21" borderId="24" xfId="11" applyFont="1" applyFill="1" applyBorder="1" applyAlignment="1">
      <alignment horizontal="center" vertical="center" wrapText="1"/>
    </xf>
    <xf numFmtId="0" fontId="8" fillId="21" borderId="24" xfId="12" applyFont="1" applyFill="1" applyBorder="1" applyAlignment="1">
      <alignment horizontal="center" vertical="center" wrapText="1"/>
    </xf>
    <xf numFmtId="0" fontId="12" fillId="21" borderId="18" xfId="0" applyFont="1" applyFill="1" applyBorder="1" applyAlignment="1">
      <alignment horizontal="center" vertical="center" wrapText="1"/>
    </xf>
    <xf numFmtId="0" fontId="2" fillId="21" borderId="20" xfId="11" applyFont="1" applyFill="1" applyBorder="1" applyAlignment="1">
      <alignment horizontal="center" vertical="center"/>
    </xf>
    <xf numFmtId="44" fontId="2" fillId="21" borderId="20" xfId="12" applyNumberFormat="1" applyFont="1" applyFill="1" applyBorder="1" applyAlignment="1">
      <alignment horizontal="center" vertical="center"/>
    </xf>
    <xf numFmtId="164" fontId="2" fillId="12" borderId="12" xfId="9" applyNumberFormat="1" applyFont="1" applyBorder="1" applyAlignment="1">
      <alignment vertical="center"/>
    </xf>
    <xf numFmtId="2" fontId="15" fillId="0" borderId="4" xfId="0" applyNumberFormat="1" applyFont="1" applyBorder="1" applyAlignment="1" applyProtection="1">
      <alignment horizontal="center" vertical="center"/>
      <protection locked="0"/>
    </xf>
    <xf numFmtId="2" fontId="15" fillId="0" borderId="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/>
    <xf numFmtId="1" fontId="2" fillId="0" borderId="0" xfId="0" applyNumberFormat="1" applyFont="1" applyAlignment="1">
      <alignment horizontal="center"/>
    </xf>
    <xf numFmtId="0" fontId="2" fillId="6" borderId="11" xfId="0" applyFont="1" applyFill="1" applyBorder="1" applyAlignment="1">
      <alignment vertical="center"/>
    </xf>
    <xf numFmtId="0" fontId="17" fillId="10" borderId="18" xfId="7" applyFont="1" applyBorder="1" applyAlignment="1">
      <alignment horizontal="center" vertical="center" wrapText="1"/>
    </xf>
    <xf numFmtId="2" fontId="15" fillId="5" borderId="4" xfId="0" quotePrefix="1" applyNumberFormat="1" applyFont="1" applyFill="1" applyBorder="1" applyAlignment="1" applyProtection="1">
      <alignment horizontal="center" vertical="center"/>
      <protection locked="0"/>
    </xf>
    <xf numFmtId="2" fontId="15" fillId="5" borderId="5" xfId="0" quotePrefix="1" applyNumberFormat="1" applyFont="1" applyFill="1" applyBorder="1" applyAlignment="1" applyProtection="1">
      <alignment horizontal="center" vertical="center"/>
      <protection locked="0"/>
    </xf>
    <xf numFmtId="0" fontId="8" fillId="18" borderId="16" xfId="0" applyFont="1" applyFill="1" applyBorder="1" applyAlignment="1">
      <alignment horizontal="center" vertical="center"/>
    </xf>
    <xf numFmtId="14" fontId="15" fillId="0" borderId="22" xfId="0" applyNumberFormat="1" applyFont="1" applyBorder="1" applyAlignment="1" applyProtection="1">
      <alignment horizontal="center" vertical="center"/>
      <protection locked="0"/>
    </xf>
    <xf numFmtId="14" fontId="15" fillId="0" borderId="23" xfId="0" applyNumberFormat="1" applyFont="1" applyBorder="1" applyAlignment="1" applyProtection="1">
      <alignment horizontal="center" vertical="center"/>
      <protection locked="0"/>
    </xf>
    <xf numFmtId="0" fontId="8" fillId="20" borderId="9" xfId="0" applyFont="1" applyFill="1" applyBorder="1" applyAlignment="1">
      <alignment horizontal="center" vertical="center" wrapText="1"/>
    </xf>
    <xf numFmtId="2" fontId="15" fillId="0" borderId="4" xfId="1" applyNumberFormat="1" applyFont="1" applyBorder="1" applyAlignment="1" applyProtection="1">
      <alignment horizontal="center" vertical="center"/>
      <protection locked="0"/>
    </xf>
    <xf numFmtId="164" fontId="15" fillId="5" borderId="4" xfId="0" applyNumberFormat="1" applyFont="1" applyFill="1" applyBorder="1" applyAlignment="1">
      <alignment horizontal="center" vertical="center"/>
    </xf>
    <xf numFmtId="164" fontId="8" fillId="5" borderId="4" xfId="0" applyNumberFormat="1" applyFont="1" applyFill="1" applyBorder="1" applyAlignment="1">
      <alignment horizontal="center" vertical="center"/>
    </xf>
    <xf numFmtId="0" fontId="14" fillId="11" borderId="9" xfId="8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164" fontId="15" fillId="5" borderId="4" xfId="4" applyNumberFormat="1" applyFont="1" applyFill="1" applyBorder="1" applyAlignment="1">
      <alignment horizontal="center"/>
    </xf>
    <xf numFmtId="164" fontId="15" fillId="5" borderId="5" xfId="4" applyNumberFormat="1" applyFont="1" applyFill="1" applyBorder="1" applyAlignment="1">
      <alignment horizontal="center"/>
    </xf>
    <xf numFmtId="164" fontId="2" fillId="16" borderId="14" xfId="4" applyNumberFormat="1" applyFont="1" applyFill="1" applyBorder="1" applyAlignment="1">
      <alignment vertical="center"/>
    </xf>
    <xf numFmtId="164" fontId="18" fillId="8" borderId="19" xfId="5" applyNumberFormat="1" applyFont="1" applyBorder="1" applyAlignment="1">
      <alignment vertical="center"/>
    </xf>
    <xf numFmtId="164" fontId="19" fillId="10" borderId="21" xfId="7" applyNumberFormat="1" applyFont="1" applyBorder="1" applyAlignment="1">
      <alignment vertical="center"/>
    </xf>
    <xf numFmtId="43" fontId="2" fillId="21" borderId="21" xfId="0" applyNumberFormat="1" applyFont="1" applyFill="1" applyBorder="1" applyAlignment="1">
      <alignment horizontal="center" vertical="center"/>
    </xf>
    <xf numFmtId="0" fontId="8" fillId="12" borderId="11" xfId="9" applyFont="1" applyBorder="1" applyAlignment="1">
      <alignment horizontal="center" vertical="center" wrapText="1"/>
    </xf>
    <xf numFmtId="0" fontId="2" fillId="3" borderId="13" xfId="0" applyFont="1" applyFill="1" applyBorder="1" applyAlignment="1">
      <alignment vertical="center"/>
    </xf>
    <xf numFmtId="0" fontId="11" fillId="23" borderId="17" xfId="6" applyFont="1" applyFill="1" applyBorder="1" applyAlignment="1">
      <alignment horizontal="center" vertical="center" wrapText="1"/>
    </xf>
    <xf numFmtId="164" fontId="8" fillId="22" borderId="2" xfId="0" applyNumberFormat="1" applyFont="1" applyFill="1" applyBorder="1" applyAlignment="1">
      <alignment horizontal="center"/>
    </xf>
    <xf numFmtId="164" fontId="8" fillId="22" borderId="3" xfId="0" applyNumberFormat="1" applyFont="1" applyFill="1" applyBorder="1" applyAlignment="1">
      <alignment horizontal="center"/>
    </xf>
    <xf numFmtId="0" fontId="15" fillId="0" borderId="22" xfId="0" applyFont="1" applyBorder="1" applyAlignment="1">
      <alignment horizontal="left"/>
    </xf>
    <xf numFmtId="0" fontId="15" fillId="0" borderId="22" xfId="0" applyFont="1" applyBorder="1" applyAlignment="1">
      <alignment horizontal="center"/>
    </xf>
    <xf numFmtId="0" fontId="2" fillId="6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2" fillId="17" borderId="8" xfId="0" applyFont="1" applyFill="1" applyBorder="1" applyAlignment="1">
      <alignment horizontal="center" vertical="center"/>
    </xf>
    <xf numFmtId="0" fontId="2" fillId="17" borderId="11" xfId="0" applyFont="1" applyFill="1" applyBorder="1" applyAlignment="1">
      <alignment horizontal="center" vertical="center"/>
    </xf>
    <xf numFmtId="0" fontId="21" fillId="0" borderId="0" xfId="0" applyFont="1"/>
    <xf numFmtId="0" fontId="22" fillId="0" borderId="1" xfId="0" applyFont="1" applyBorder="1" applyAlignment="1">
      <alignment vertical="center"/>
    </xf>
    <xf numFmtId="0" fontId="12" fillId="6" borderId="8" xfId="0" applyFont="1" applyFill="1" applyBorder="1" applyAlignment="1">
      <alignment vertical="center" wrapText="1"/>
    </xf>
  </cellXfs>
  <cellStyles count="13">
    <cellStyle name="20% - Colore 4" xfId="10" builtinId="42"/>
    <cellStyle name="40% - Colore 3" xfId="9" builtinId="39"/>
    <cellStyle name="40% - Colore 5" xfId="11" builtinId="47"/>
    <cellStyle name="60% - Colore 6" xfId="12" builtinId="52"/>
    <cellStyle name="Colore 2" xfId="8" builtinId="33"/>
    <cellStyle name="Migliaia" xfId="1" builtinId="3"/>
    <cellStyle name="Migliaia 2" xfId="2" xr:uid="{00000000-0005-0000-0000-000006000000}"/>
    <cellStyle name="Neutrale" xfId="7" builtinId="28"/>
    <cellStyle name="Normale" xfId="0" builtinId="0"/>
    <cellStyle name="Valore non valido" xfId="6" builtinId="27"/>
    <cellStyle name="Valore valido" xfId="5" builtinId="26"/>
    <cellStyle name="Valuta" xfId="4" builtinId="4"/>
    <cellStyle name="Valuta 2" xfId="3" xr:uid="{00000000-0005-0000-0000-00000C000000}"/>
  </cellStyles>
  <dxfs count="21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 val="0"/>
        <i val="0"/>
      </font>
    </dxf>
    <dxf>
      <font>
        <b val="0"/>
        <i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€&quot;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€&quot;"/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€&quot;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€&quot;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</dxfs>
  <tableStyles count="0" defaultTableStyle="TableStyleMedium2" defaultPivotStyle="PivotStyleLight16"/>
  <colors>
    <mruColors>
      <color rgb="FFFF3300"/>
      <color rgb="FFA94F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la4" displayName="Tabella4" ref="A3:M59" totalsRowShown="0" tableBorderDxfId="20">
  <autoFilter ref="A3:M59" xr:uid="{00000000-0009-0000-0100-000004000000}"/>
  <sortState xmlns:xlrd2="http://schemas.microsoft.com/office/spreadsheetml/2017/richdata2" ref="A4:M20">
    <sortCondition ref="A3:A59"/>
  </sortState>
  <tableColumns count="13">
    <tableColumn id="1" xr3:uid="{00000000-0010-0000-0000-000001000000}" name="Dipendente" dataDxfId="19"/>
    <tableColumn id="2" xr3:uid="{00000000-0010-0000-0000-000002000000}" name="Area di appartenenza" dataDxfId="18"/>
    <tableColumn id="3" xr3:uid="{00000000-0010-0000-0000-000003000000}" name=" Parametro categoria" dataDxfId="17">
      <calculatedColumnFormula>IFERROR(VLOOKUP(B4,Foglio1!$A$2:$B$6,2,FALSE),"-")</calculatedColumnFormula>
    </tableColumn>
    <tableColumn id="4" xr3:uid="{00000000-0010-0000-0000-000004000000}" name="Parametro / periodo" dataDxfId="16">
      <calculatedColumnFormula>IFERROR(C4*(F4-E4)/365*(G4/36),"-")</calculatedColumnFormula>
    </tableColumn>
    <tableColumn id="5" xr3:uid="{00000000-0010-0000-0000-000005000000}" name="Data inizio" dataDxfId="15"/>
    <tableColumn id="6" xr3:uid="{00000000-0010-0000-0000-000006000000}" name="Data fine" dataDxfId="14"/>
    <tableColumn id="7" xr3:uid="{00000000-0010-0000-0000-000007000000}" name="Ore lavoro" dataDxfId="13"/>
    <tableColumn id="8" xr3:uid="{00000000-0010-0000-0000-000008000000}" name="Valutazione" dataDxfId="12"/>
    <tableColumn id="9" xr3:uid="{00000000-0010-0000-0000-000009000000}" name="Rapporto a parametro" dataDxfId="11">
      <calculatedColumnFormula>IFERROR(D4*$K$2/SUM($D$5:$D$60),"-")</calculatedColumnFormula>
    </tableColumn>
    <tableColumn id="10" xr3:uid="{00000000-0010-0000-0000-00000A000000}" name="Importo Lordo rapportato a valutazione" dataDxfId="10">
      <calculatedColumnFormula>IFERROR(I4*H4%,"-")</calculatedColumnFormula>
    </tableColumn>
    <tableColumn id="11" xr3:uid="{00000000-0010-0000-0000-00000B000000}" name="giorni di malattia" dataDxfId="9"/>
    <tableColumn id="12" xr3:uid="{00000000-0010-0000-0000-00000C000000}" name="Riduzione malattia primi 10 gg" dataDxfId="8" dataCellStyle="Valuta">
      <calculatedColumnFormula>IFERROR(ROUND(J4/365*K4,2),"-")</calculatedColumnFormula>
    </tableColumn>
    <tableColumn id="13" xr3:uid="{00000000-0010-0000-0000-00000D000000}" name="netto da liquidare" dataDxfId="7">
      <calculatedColumnFormula>IFERROR((J4-L4),"-")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90" zoomScaleNormal="90" workbookViewId="0">
      <selection activeCell="B24" sqref="B24"/>
    </sheetView>
  </sheetViews>
  <sheetFormatPr defaultRowHeight="15.75" x14ac:dyDescent="0.25"/>
  <cols>
    <col min="1" max="1" width="56.7109375" style="35" bestFit="1" customWidth="1"/>
    <col min="2" max="2" width="18.7109375" style="66" bestFit="1" customWidth="1"/>
    <col min="3" max="3" width="13.140625" style="12" bestFit="1" customWidth="1"/>
    <col min="4" max="4" width="13.140625" style="12" customWidth="1"/>
    <col min="5" max="5" width="13.42578125" style="12" bestFit="1" customWidth="1"/>
    <col min="6" max="6" width="12.7109375" style="12" bestFit="1" customWidth="1"/>
    <col min="7" max="7" width="13.42578125" style="12" bestFit="1" customWidth="1"/>
    <col min="8" max="8" width="14.28515625" style="12" bestFit="1" customWidth="1"/>
    <col min="9" max="9" width="14" style="12" bestFit="1" customWidth="1"/>
    <col min="10" max="10" width="21.140625" style="12" bestFit="1" customWidth="1"/>
    <col min="11" max="11" width="15.85546875" style="12" bestFit="1" customWidth="1"/>
    <col min="12" max="12" width="17.140625" style="12" bestFit="1" customWidth="1"/>
    <col min="13" max="14" width="14.85546875" style="12" bestFit="1" customWidth="1"/>
    <col min="15" max="15" width="16" style="12" customWidth="1"/>
    <col min="16" max="16384" width="9.140625" style="12"/>
  </cols>
  <sheetData>
    <row r="1" spans="1:13" ht="45.75" thickBot="1" x14ac:dyDescent="0.25">
      <c r="A1" s="71" t="s">
        <v>86</v>
      </c>
      <c r="B1" s="64"/>
      <c r="C1" s="37"/>
      <c r="D1" s="67" t="s">
        <v>35</v>
      </c>
      <c r="E1" s="68"/>
      <c r="F1" s="57" t="s">
        <v>21</v>
      </c>
      <c r="G1" s="25" t="s">
        <v>22</v>
      </c>
      <c r="H1" s="27" t="s">
        <v>23</v>
      </c>
      <c r="I1" s="28" t="s">
        <v>24</v>
      </c>
      <c r="J1" s="29" t="s">
        <v>30</v>
      </c>
      <c r="K1" s="24" t="s">
        <v>25</v>
      </c>
      <c r="L1" s="23" t="s">
        <v>29</v>
      </c>
      <c r="M1" s="38" t="s">
        <v>32</v>
      </c>
    </row>
    <row r="2" spans="1:13" s="13" customFormat="1" ht="16.5" thickBot="1" x14ac:dyDescent="0.3">
      <c r="A2" s="9" t="s">
        <v>0</v>
      </c>
      <c r="B2" s="65"/>
      <c r="C2" s="10"/>
      <c r="D2" s="58"/>
      <c r="E2" s="11">
        <v>7812.28</v>
      </c>
      <c r="F2" s="32">
        <f>E2/(COUNTIF($B$4:$B$59,"&lt;&gt;-"))</f>
        <v>459.54588235294113</v>
      </c>
      <c r="G2" s="26">
        <f>F2*30%</f>
        <v>137.86376470588235</v>
      </c>
      <c r="H2" s="30">
        <f>CEILING(COUNTIF($B$4:$B$59,"&lt;&gt;-")*5%,1)</f>
        <v>1</v>
      </c>
      <c r="I2" s="31">
        <f>+G2*H2</f>
        <v>137.86376470588235</v>
      </c>
      <c r="J2" s="56">
        <f>MAX(H4:H59)</f>
        <v>95.8</v>
      </c>
      <c r="K2" s="53">
        <f>+E2-I2</f>
        <v>7674.4162352941175</v>
      </c>
      <c r="L2" s="54">
        <f>SUM(M4:M59)</f>
        <v>6648.6080155718537</v>
      </c>
      <c r="M2" s="55">
        <f>+K2-L2-L60</f>
        <v>962.09821972226382</v>
      </c>
    </row>
    <row r="3" spans="1:13" s="17" customFormat="1" ht="38.25" x14ac:dyDescent="0.2">
      <c r="A3" s="18" t="s">
        <v>6</v>
      </c>
      <c r="B3" s="15" t="s">
        <v>20</v>
      </c>
      <c r="C3" s="15" t="s">
        <v>2</v>
      </c>
      <c r="D3" s="15" t="s">
        <v>31</v>
      </c>
      <c r="E3" s="21" t="s">
        <v>3</v>
      </c>
      <c r="F3" s="41" t="s">
        <v>4</v>
      </c>
      <c r="G3" s="22" t="s">
        <v>26</v>
      </c>
      <c r="H3" s="44" t="s">
        <v>7</v>
      </c>
      <c r="I3" s="16" t="s">
        <v>8</v>
      </c>
      <c r="J3" s="16" t="s">
        <v>34</v>
      </c>
      <c r="K3" s="48" t="s">
        <v>27</v>
      </c>
      <c r="L3" s="48" t="s">
        <v>33</v>
      </c>
      <c r="M3" s="59" t="s">
        <v>28</v>
      </c>
    </row>
    <row r="4" spans="1:13" s="17" customFormat="1" x14ac:dyDescent="0.25">
      <c r="A4" s="69" t="s">
        <v>79</v>
      </c>
      <c r="B4" s="63" t="s">
        <v>12</v>
      </c>
      <c r="C4" s="39">
        <f>IFERROR(VLOOKUP(B4,Foglio1!$A$2:$B$6,2,FALSE),"-")</f>
        <v>1.2</v>
      </c>
      <c r="D4" s="39">
        <f t="shared" ref="D4:D35" si="0">IFERROR(C4*(F4-E4)/365*(G4/36),"-")</f>
        <v>1.2</v>
      </c>
      <c r="E4" s="19">
        <v>45292</v>
      </c>
      <c r="F4" s="42">
        <v>45657</v>
      </c>
      <c r="G4" s="33">
        <v>36</v>
      </c>
      <c r="H4" s="45">
        <v>87.5</v>
      </c>
      <c r="I4" s="46">
        <f>IFERROR(D4*$K$2/SUM($D$4:$D$59),"0")</f>
        <v>1186.5954952208513</v>
      </c>
      <c r="J4" s="47">
        <f t="shared" ref="J4:J35" si="1">IFERROR(I4*H4%,"-")</f>
        <v>1038.2710583182447</v>
      </c>
      <c r="K4" s="49"/>
      <c r="L4" s="51">
        <f t="shared" ref="L4:L35" si="2">IFERROR(ROUND(J4/365*K4,2),"-")</f>
        <v>0</v>
      </c>
      <c r="M4" s="60">
        <f t="shared" ref="M4:M35" si="3">IFERROR((J4-L4),"-")</f>
        <v>1038.2710583182447</v>
      </c>
    </row>
    <row r="5" spans="1:13" s="17" customFormat="1" ht="16.5" thickBot="1" x14ac:dyDescent="0.3">
      <c r="A5" s="69" t="s">
        <v>80</v>
      </c>
      <c r="B5" s="63" t="s">
        <v>13</v>
      </c>
      <c r="C5" s="39">
        <f>IFERROR(VLOOKUP(B5,Foglio1!$A$2:$B$6,2,FALSE),"-")</f>
        <v>1.3</v>
      </c>
      <c r="D5" s="39">
        <f t="shared" si="0"/>
        <v>1.0111111111111111</v>
      </c>
      <c r="E5" s="19">
        <v>45292</v>
      </c>
      <c r="F5" s="42">
        <v>45657</v>
      </c>
      <c r="G5" s="33">
        <v>28</v>
      </c>
      <c r="H5" s="45">
        <v>83.2</v>
      </c>
      <c r="I5" s="46">
        <f>IFERROR(D5*$K$2/SUM($D$4:$D$59),"0")</f>
        <v>999.8165746768284</v>
      </c>
      <c r="J5" s="47">
        <f t="shared" si="1"/>
        <v>831.8473901311213</v>
      </c>
      <c r="K5" s="49"/>
      <c r="L5" s="51">
        <f t="shared" si="2"/>
        <v>0</v>
      </c>
      <c r="M5" s="60">
        <f t="shared" si="3"/>
        <v>831.8473901311213</v>
      </c>
    </row>
    <row r="6" spans="1:13" s="17" customFormat="1" ht="16.5" thickBot="1" x14ac:dyDescent="0.25">
      <c r="A6" s="70" t="s">
        <v>81</v>
      </c>
      <c r="B6" s="63" t="s">
        <v>12</v>
      </c>
      <c r="C6" s="39">
        <f>IFERROR(VLOOKUP(B6,Foglio1!$A$2:$B$6,2,FALSE),"-")</f>
        <v>1.2</v>
      </c>
      <c r="D6" s="39">
        <f t="shared" si="0"/>
        <v>1.2</v>
      </c>
      <c r="E6" s="19">
        <v>45292</v>
      </c>
      <c r="F6" s="42">
        <v>45657</v>
      </c>
      <c r="G6" s="33">
        <v>36</v>
      </c>
      <c r="H6" s="45">
        <v>84.5</v>
      </c>
      <c r="I6" s="46">
        <f>IFERROR(D6*$K$2/SUM($D$4:$D$59),"0")</f>
        <v>1186.5954952208513</v>
      </c>
      <c r="J6" s="47">
        <f t="shared" si="1"/>
        <v>1002.6731934616192</v>
      </c>
      <c r="K6" s="49">
        <v>3</v>
      </c>
      <c r="L6" s="51">
        <f t="shared" si="2"/>
        <v>8.24</v>
      </c>
      <c r="M6" s="60">
        <f t="shared" si="3"/>
        <v>994.43319346161923</v>
      </c>
    </row>
    <row r="7" spans="1:13" s="17" customFormat="1" x14ac:dyDescent="0.25">
      <c r="A7" s="69" t="s">
        <v>82</v>
      </c>
      <c r="B7" s="63" t="s">
        <v>13</v>
      </c>
      <c r="C7" s="39">
        <f>IFERROR(VLOOKUP(B7,Foglio1!$A$2:$B$6,2,FALSE),"-")</f>
        <v>1.3</v>
      </c>
      <c r="D7" s="39">
        <f t="shared" si="0"/>
        <v>1.3</v>
      </c>
      <c r="E7" s="19">
        <v>45292</v>
      </c>
      <c r="F7" s="42">
        <v>45657</v>
      </c>
      <c r="G7" s="33">
        <v>36</v>
      </c>
      <c r="H7" s="45">
        <v>95.8</v>
      </c>
      <c r="I7" s="46">
        <f>IFERROR(D7*$K$2/SUM($D$4:$D$59),"-")</f>
        <v>1285.4784531559221</v>
      </c>
      <c r="J7" s="47">
        <f t="shared" si="1"/>
        <v>1231.4883581233732</v>
      </c>
      <c r="K7" s="49"/>
      <c r="L7" s="51">
        <f t="shared" si="2"/>
        <v>0</v>
      </c>
      <c r="M7" s="60">
        <f t="shared" si="3"/>
        <v>1231.4883581233732</v>
      </c>
    </row>
    <row r="8" spans="1:13" s="17" customFormat="1" x14ac:dyDescent="0.25">
      <c r="A8" s="69" t="s">
        <v>85</v>
      </c>
      <c r="B8" s="63" t="s">
        <v>13</v>
      </c>
      <c r="C8" s="39">
        <f>IFERROR(VLOOKUP(B8,Foglio1!$A$2:$B$6,2,FALSE),"-")</f>
        <v>1.3</v>
      </c>
      <c r="D8" s="39">
        <f t="shared" si="0"/>
        <v>0.65</v>
      </c>
      <c r="E8" s="19">
        <v>45292</v>
      </c>
      <c r="F8" s="42">
        <v>45657</v>
      </c>
      <c r="G8" s="33">
        <v>18</v>
      </c>
      <c r="H8" s="45">
        <v>91</v>
      </c>
      <c r="I8" s="46">
        <f t="shared" ref="I8:I11" si="4">IFERROR(D8*$K$2/SUM($D$4:$D$59),"0")</f>
        <v>642.73922657796106</v>
      </c>
      <c r="J8" s="47">
        <f t="shared" si="1"/>
        <v>584.8926961859446</v>
      </c>
      <c r="K8" s="49"/>
      <c r="L8" s="51">
        <f t="shared" si="2"/>
        <v>0</v>
      </c>
      <c r="M8" s="60">
        <f t="shared" si="3"/>
        <v>584.8926961859446</v>
      </c>
    </row>
    <row r="9" spans="1:13" s="17" customFormat="1" ht="16.5" thickBot="1" x14ac:dyDescent="0.3">
      <c r="A9" s="69" t="s">
        <v>84</v>
      </c>
      <c r="B9" s="63" t="s">
        <v>12</v>
      </c>
      <c r="C9" s="39">
        <f>IFERROR(VLOOKUP(B9,Foglio1!$A$2:$B$6,2,FALSE),"-")</f>
        <v>1.2</v>
      </c>
      <c r="D9" s="39">
        <f t="shared" si="0"/>
        <v>1.2</v>
      </c>
      <c r="E9" s="19">
        <v>45292</v>
      </c>
      <c r="F9" s="42">
        <v>45657</v>
      </c>
      <c r="G9" s="33">
        <v>36</v>
      </c>
      <c r="H9" s="45">
        <v>84.5</v>
      </c>
      <c r="I9" s="46">
        <f t="shared" si="4"/>
        <v>1186.5954952208513</v>
      </c>
      <c r="J9" s="47">
        <f t="shared" si="1"/>
        <v>1002.6731934616192</v>
      </c>
      <c r="K9" s="49">
        <v>9</v>
      </c>
      <c r="L9" s="51">
        <f t="shared" si="2"/>
        <v>24.72</v>
      </c>
      <c r="M9" s="60">
        <f t="shared" si="3"/>
        <v>977.95319346161921</v>
      </c>
    </row>
    <row r="10" spans="1:13" s="17" customFormat="1" ht="16.5" thickBot="1" x14ac:dyDescent="0.25">
      <c r="A10" s="70" t="s">
        <v>83</v>
      </c>
      <c r="B10" s="63" t="s">
        <v>12</v>
      </c>
      <c r="C10" s="39">
        <f>IFERROR(VLOOKUP(B10,Foglio1!$A$2:$B$6,2,FALSE),"-")</f>
        <v>1.2</v>
      </c>
      <c r="D10" s="39">
        <f t="shared" si="0"/>
        <v>1.2</v>
      </c>
      <c r="E10" s="19">
        <v>45292</v>
      </c>
      <c r="F10" s="42">
        <v>45657</v>
      </c>
      <c r="G10" s="33">
        <v>36</v>
      </c>
      <c r="H10" s="45">
        <v>86</v>
      </c>
      <c r="I10" s="46">
        <f t="shared" si="4"/>
        <v>1186.5954952208513</v>
      </c>
      <c r="J10" s="47">
        <f t="shared" si="1"/>
        <v>1020.472125889932</v>
      </c>
      <c r="K10" s="49">
        <v>11</v>
      </c>
      <c r="L10" s="51">
        <f t="shared" si="2"/>
        <v>30.75</v>
      </c>
      <c r="M10" s="60">
        <f t="shared" si="3"/>
        <v>989.72212588993204</v>
      </c>
    </row>
    <row r="11" spans="1:13" s="17" customFormat="1" ht="12.75" x14ac:dyDescent="0.2">
      <c r="A11" s="62" t="s">
        <v>78</v>
      </c>
      <c r="B11" s="63"/>
      <c r="C11" s="39" t="str">
        <f>IFERROR(VLOOKUP(B11,Foglio1!$A$2:$B$6,2,FALSE),"-")</f>
        <v>-</v>
      </c>
      <c r="D11" s="39" t="str">
        <f t="shared" si="0"/>
        <v>-</v>
      </c>
      <c r="E11" s="19"/>
      <c r="F11" s="42"/>
      <c r="G11" s="33"/>
      <c r="H11" s="45"/>
      <c r="I11" s="46" t="str">
        <f t="shared" si="4"/>
        <v>0</v>
      </c>
      <c r="J11" s="47">
        <f t="shared" si="1"/>
        <v>0</v>
      </c>
      <c r="K11" s="49"/>
      <c r="L11" s="51">
        <f t="shared" si="2"/>
        <v>0</v>
      </c>
      <c r="M11" s="60">
        <f t="shared" si="3"/>
        <v>0</v>
      </c>
    </row>
    <row r="12" spans="1:13" s="17" customFormat="1" ht="12.75" x14ac:dyDescent="0.2">
      <c r="A12" s="62" t="s">
        <v>69</v>
      </c>
      <c r="B12" s="63"/>
      <c r="C12" s="39" t="str">
        <f>IFERROR(VLOOKUP(B12,Foglio1!$A$2:$B$6,2,FALSE),"-")</f>
        <v>-</v>
      </c>
      <c r="D12" s="39" t="str">
        <f t="shared" si="0"/>
        <v>-</v>
      </c>
      <c r="E12" s="19"/>
      <c r="F12" s="42"/>
      <c r="G12" s="33"/>
      <c r="H12" s="45"/>
      <c r="I12" s="46" t="str">
        <f t="shared" ref="I12:I20" si="5">IFERROR(D12*$K$2/SUM($D$4:$D$59),"-")</f>
        <v>-</v>
      </c>
      <c r="J12" s="47" t="str">
        <f t="shared" si="1"/>
        <v>-</v>
      </c>
      <c r="K12" s="49"/>
      <c r="L12" s="51" t="str">
        <f t="shared" si="2"/>
        <v>-</v>
      </c>
      <c r="M12" s="60" t="str">
        <f t="shared" si="3"/>
        <v>-</v>
      </c>
    </row>
    <row r="13" spans="1:13" s="17" customFormat="1" ht="12.75" x14ac:dyDescent="0.2">
      <c r="A13" s="62" t="s">
        <v>70</v>
      </c>
      <c r="B13" s="63"/>
      <c r="C13" s="39" t="str">
        <f>IFERROR(VLOOKUP(B13,Foglio1!$A$2:$B$6,2,FALSE),"-")</f>
        <v>-</v>
      </c>
      <c r="D13" s="39" t="str">
        <f t="shared" si="0"/>
        <v>-</v>
      </c>
      <c r="E13" s="19"/>
      <c r="F13" s="42"/>
      <c r="G13" s="33"/>
      <c r="H13" s="45"/>
      <c r="I13" s="46" t="str">
        <f t="shared" si="5"/>
        <v>-</v>
      </c>
      <c r="J13" s="47" t="str">
        <f t="shared" si="1"/>
        <v>-</v>
      </c>
      <c r="K13" s="49"/>
      <c r="L13" s="51" t="str">
        <f t="shared" si="2"/>
        <v>-</v>
      </c>
      <c r="M13" s="60" t="str">
        <f t="shared" si="3"/>
        <v>-</v>
      </c>
    </row>
    <row r="14" spans="1:13" s="17" customFormat="1" ht="12.75" x14ac:dyDescent="0.2">
      <c r="A14" s="62" t="s">
        <v>71</v>
      </c>
      <c r="B14" s="63"/>
      <c r="C14" s="39" t="str">
        <f>IFERROR(VLOOKUP(B14,Foglio1!$A$2:$B$6,2,FALSE),"-")</f>
        <v>-</v>
      </c>
      <c r="D14" s="39" t="str">
        <f t="shared" si="0"/>
        <v>-</v>
      </c>
      <c r="E14" s="19"/>
      <c r="F14" s="42"/>
      <c r="G14" s="33"/>
      <c r="H14" s="45"/>
      <c r="I14" s="46" t="str">
        <f t="shared" si="5"/>
        <v>-</v>
      </c>
      <c r="J14" s="47" t="str">
        <f t="shared" si="1"/>
        <v>-</v>
      </c>
      <c r="K14" s="49"/>
      <c r="L14" s="51" t="str">
        <f t="shared" si="2"/>
        <v>-</v>
      </c>
      <c r="M14" s="60" t="str">
        <f t="shared" si="3"/>
        <v>-</v>
      </c>
    </row>
    <row r="15" spans="1:13" s="17" customFormat="1" ht="12.75" x14ac:dyDescent="0.2">
      <c r="A15" s="62" t="s">
        <v>72</v>
      </c>
      <c r="B15" s="63"/>
      <c r="C15" s="39" t="str">
        <f>IFERROR(VLOOKUP(B15,Foglio1!$A$2:$B$6,2,FALSE),"-")</f>
        <v>-</v>
      </c>
      <c r="D15" s="39" t="str">
        <f t="shared" si="0"/>
        <v>-</v>
      </c>
      <c r="E15" s="19"/>
      <c r="F15" s="42"/>
      <c r="G15" s="33"/>
      <c r="H15" s="45"/>
      <c r="I15" s="46" t="str">
        <f t="shared" si="5"/>
        <v>-</v>
      </c>
      <c r="J15" s="47" t="str">
        <f t="shared" si="1"/>
        <v>-</v>
      </c>
      <c r="K15" s="49"/>
      <c r="L15" s="51" t="str">
        <f t="shared" si="2"/>
        <v>-</v>
      </c>
      <c r="M15" s="60" t="str">
        <f t="shared" si="3"/>
        <v>-</v>
      </c>
    </row>
    <row r="16" spans="1:13" s="17" customFormat="1" ht="12.75" x14ac:dyDescent="0.2">
      <c r="A16" s="62" t="s">
        <v>73</v>
      </c>
      <c r="B16" s="63"/>
      <c r="C16" s="39" t="str">
        <f>IFERROR(VLOOKUP(B16,Foglio1!$A$2:$B$6,2,FALSE),"-")</f>
        <v>-</v>
      </c>
      <c r="D16" s="39" t="str">
        <f t="shared" si="0"/>
        <v>-</v>
      </c>
      <c r="E16" s="19"/>
      <c r="F16" s="42"/>
      <c r="G16" s="33"/>
      <c r="H16" s="45"/>
      <c r="I16" s="46" t="str">
        <f t="shared" si="5"/>
        <v>-</v>
      </c>
      <c r="J16" s="47" t="str">
        <f t="shared" si="1"/>
        <v>-</v>
      </c>
      <c r="K16" s="49"/>
      <c r="L16" s="51" t="str">
        <f t="shared" si="2"/>
        <v>-</v>
      </c>
      <c r="M16" s="60" t="str">
        <f t="shared" si="3"/>
        <v>-</v>
      </c>
    </row>
    <row r="17" spans="1:13" s="17" customFormat="1" ht="12.75" x14ac:dyDescent="0.2">
      <c r="A17" s="62" t="s">
        <v>74</v>
      </c>
      <c r="B17" s="63"/>
      <c r="C17" s="39" t="str">
        <f>IFERROR(VLOOKUP(B17,Foglio1!$A$2:$B$6,2,FALSE),"-")</f>
        <v>-</v>
      </c>
      <c r="D17" s="39" t="str">
        <f t="shared" si="0"/>
        <v>-</v>
      </c>
      <c r="E17" s="19"/>
      <c r="F17" s="42"/>
      <c r="G17" s="33"/>
      <c r="H17" s="45"/>
      <c r="I17" s="46" t="str">
        <f t="shared" si="5"/>
        <v>-</v>
      </c>
      <c r="J17" s="47" t="str">
        <f t="shared" si="1"/>
        <v>-</v>
      </c>
      <c r="K17" s="49"/>
      <c r="L17" s="51" t="str">
        <f t="shared" si="2"/>
        <v>-</v>
      </c>
      <c r="M17" s="60" t="str">
        <f t="shared" si="3"/>
        <v>-</v>
      </c>
    </row>
    <row r="18" spans="1:13" s="17" customFormat="1" ht="12.75" x14ac:dyDescent="0.2">
      <c r="A18" s="62" t="s">
        <v>75</v>
      </c>
      <c r="B18" s="63"/>
      <c r="C18" s="39" t="str">
        <f>IFERROR(VLOOKUP(B18,Foglio1!$A$2:$B$6,2,FALSE),"-")</f>
        <v>-</v>
      </c>
      <c r="D18" s="39" t="str">
        <f t="shared" si="0"/>
        <v>-</v>
      </c>
      <c r="E18" s="19"/>
      <c r="F18" s="42"/>
      <c r="G18" s="33"/>
      <c r="H18" s="45"/>
      <c r="I18" s="46" t="str">
        <f t="shared" si="5"/>
        <v>-</v>
      </c>
      <c r="J18" s="47" t="str">
        <f t="shared" si="1"/>
        <v>-</v>
      </c>
      <c r="K18" s="49"/>
      <c r="L18" s="51" t="str">
        <f t="shared" si="2"/>
        <v>-</v>
      </c>
      <c r="M18" s="60" t="str">
        <f t="shared" si="3"/>
        <v>-</v>
      </c>
    </row>
    <row r="19" spans="1:13" s="17" customFormat="1" ht="12.75" x14ac:dyDescent="0.2">
      <c r="A19" s="62" t="s">
        <v>76</v>
      </c>
      <c r="B19" s="63"/>
      <c r="C19" s="39" t="str">
        <f>IFERROR(VLOOKUP(B19,Foglio1!$A$2:$B$6,2,FALSE),"-")</f>
        <v>-</v>
      </c>
      <c r="D19" s="39" t="str">
        <f t="shared" si="0"/>
        <v>-</v>
      </c>
      <c r="E19" s="19"/>
      <c r="F19" s="42"/>
      <c r="G19" s="33"/>
      <c r="H19" s="45"/>
      <c r="I19" s="46" t="str">
        <f t="shared" si="5"/>
        <v>-</v>
      </c>
      <c r="J19" s="47" t="str">
        <f t="shared" si="1"/>
        <v>-</v>
      </c>
      <c r="K19" s="49"/>
      <c r="L19" s="51" t="str">
        <f t="shared" si="2"/>
        <v>-</v>
      </c>
      <c r="M19" s="60" t="str">
        <f t="shared" si="3"/>
        <v>-</v>
      </c>
    </row>
    <row r="20" spans="1:13" s="17" customFormat="1" ht="12.75" x14ac:dyDescent="0.2">
      <c r="A20" s="62" t="s">
        <v>77</v>
      </c>
      <c r="B20" s="63"/>
      <c r="C20" s="39" t="str">
        <f>IFERROR(VLOOKUP(B20,Foglio1!$A$2:$B$6,2,FALSE),"-")</f>
        <v>-</v>
      </c>
      <c r="D20" s="39" t="str">
        <f t="shared" si="0"/>
        <v>-</v>
      </c>
      <c r="E20" s="19"/>
      <c r="F20" s="42"/>
      <c r="G20" s="33"/>
      <c r="H20" s="45"/>
      <c r="I20" s="46" t="str">
        <f t="shared" si="5"/>
        <v>-</v>
      </c>
      <c r="J20" s="47" t="str">
        <f t="shared" si="1"/>
        <v>-</v>
      </c>
      <c r="K20" s="49"/>
      <c r="L20" s="51" t="str">
        <f t="shared" si="2"/>
        <v>-</v>
      </c>
      <c r="M20" s="60" t="str">
        <f t="shared" si="3"/>
        <v>-</v>
      </c>
    </row>
    <row r="21" spans="1:13" s="17" customFormat="1" ht="12.75" x14ac:dyDescent="0.2">
      <c r="A21" s="62" t="s">
        <v>36</v>
      </c>
      <c r="B21" s="63" t="s">
        <v>5</v>
      </c>
      <c r="C21" s="39" t="str">
        <f>IFERROR(VLOOKUP(B21,Foglio1!$A$2:$B$6,2,FALSE),"-")</f>
        <v>-</v>
      </c>
      <c r="D21" s="39" t="str">
        <f t="shared" si="0"/>
        <v>-</v>
      </c>
      <c r="E21" s="19"/>
      <c r="F21" s="42"/>
      <c r="G21" s="33"/>
      <c r="H21" s="45"/>
      <c r="I21" s="46" t="str">
        <f t="shared" ref="I21:I59" si="6">IFERROR(D21*$K$2/SUM($D$4:$D$59),"-")</f>
        <v>-</v>
      </c>
      <c r="J21" s="47" t="str">
        <f t="shared" si="1"/>
        <v>-</v>
      </c>
      <c r="K21" s="49"/>
      <c r="L21" s="51" t="str">
        <f t="shared" si="2"/>
        <v>-</v>
      </c>
      <c r="M21" s="60" t="str">
        <f t="shared" si="3"/>
        <v>-</v>
      </c>
    </row>
    <row r="22" spans="1:13" s="17" customFormat="1" ht="12.75" x14ac:dyDescent="0.2">
      <c r="A22" s="62" t="s">
        <v>37</v>
      </c>
      <c r="B22" s="63" t="s">
        <v>5</v>
      </c>
      <c r="C22" s="39" t="str">
        <f>IFERROR(VLOOKUP(B22,Foglio1!$A$2:$B$6,2,FALSE),"-")</f>
        <v>-</v>
      </c>
      <c r="D22" s="39" t="str">
        <f t="shared" si="0"/>
        <v>-</v>
      </c>
      <c r="E22" s="19"/>
      <c r="F22" s="42"/>
      <c r="G22" s="33"/>
      <c r="H22" s="45"/>
      <c r="I22" s="46" t="str">
        <f t="shared" si="6"/>
        <v>-</v>
      </c>
      <c r="J22" s="47" t="str">
        <f t="shared" si="1"/>
        <v>-</v>
      </c>
      <c r="K22" s="49"/>
      <c r="L22" s="51" t="str">
        <f t="shared" si="2"/>
        <v>-</v>
      </c>
      <c r="M22" s="60" t="str">
        <f t="shared" si="3"/>
        <v>-</v>
      </c>
    </row>
    <row r="23" spans="1:13" s="17" customFormat="1" ht="12.75" x14ac:dyDescent="0.2">
      <c r="A23" s="62" t="s">
        <v>38</v>
      </c>
      <c r="B23" s="63" t="s">
        <v>5</v>
      </c>
      <c r="C23" s="39" t="str">
        <f>IFERROR(VLOOKUP(B23,Foglio1!$A$2:$B$6,2,FALSE),"-")</f>
        <v>-</v>
      </c>
      <c r="D23" s="39" t="str">
        <f t="shared" si="0"/>
        <v>-</v>
      </c>
      <c r="E23" s="19"/>
      <c r="F23" s="42"/>
      <c r="G23" s="33"/>
      <c r="H23" s="45"/>
      <c r="I23" s="46" t="str">
        <f t="shared" si="6"/>
        <v>-</v>
      </c>
      <c r="J23" s="47" t="str">
        <f t="shared" si="1"/>
        <v>-</v>
      </c>
      <c r="K23" s="49"/>
      <c r="L23" s="51" t="str">
        <f t="shared" si="2"/>
        <v>-</v>
      </c>
      <c r="M23" s="60" t="str">
        <f t="shared" si="3"/>
        <v>-</v>
      </c>
    </row>
    <row r="24" spans="1:13" s="17" customFormat="1" ht="12.75" x14ac:dyDescent="0.2">
      <c r="A24" s="62" t="s">
        <v>39</v>
      </c>
      <c r="B24" s="63" t="s">
        <v>5</v>
      </c>
      <c r="C24" s="39" t="str">
        <f>IFERROR(VLOOKUP(B24,Foglio1!$A$2:$B$6,2,FALSE),"-")</f>
        <v>-</v>
      </c>
      <c r="D24" s="39" t="str">
        <f t="shared" si="0"/>
        <v>-</v>
      </c>
      <c r="E24" s="19"/>
      <c r="F24" s="42"/>
      <c r="G24" s="33"/>
      <c r="H24" s="45"/>
      <c r="I24" s="46" t="str">
        <f t="shared" si="6"/>
        <v>-</v>
      </c>
      <c r="J24" s="47" t="str">
        <f t="shared" si="1"/>
        <v>-</v>
      </c>
      <c r="K24" s="49"/>
      <c r="L24" s="51" t="str">
        <f t="shared" si="2"/>
        <v>-</v>
      </c>
      <c r="M24" s="60" t="str">
        <f t="shared" si="3"/>
        <v>-</v>
      </c>
    </row>
    <row r="25" spans="1:13" s="17" customFormat="1" ht="12.75" x14ac:dyDescent="0.2">
      <c r="A25" s="62" t="s">
        <v>40</v>
      </c>
      <c r="B25" s="63" t="s">
        <v>5</v>
      </c>
      <c r="C25" s="39" t="str">
        <f>IFERROR(VLOOKUP(B25,Foglio1!$A$2:$B$6,2,FALSE),"-")</f>
        <v>-</v>
      </c>
      <c r="D25" s="39" t="str">
        <f t="shared" si="0"/>
        <v>-</v>
      </c>
      <c r="E25" s="19"/>
      <c r="F25" s="42"/>
      <c r="G25" s="33"/>
      <c r="H25" s="45"/>
      <c r="I25" s="46" t="str">
        <f t="shared" si="6"/>
        <v>-</v>
      </c>
      <c r="J25" s="47" t="str">
        <f t="shared" si="1"/>
        <v>-</v>
      </c>
      <c r="K25" s="49"/>
      <c r="L25" s="51" t="str">
        <f t="shared" si="2"/>
        <v>-</v>
      </c>
      <c r="M25" s="60" t="str">
        <f t="shared" si="3"/>
        <v>-</v>
      </c>
    </row>
    <row r="26" spans="1:13" s="17" customFormat="1" ht="12.75" x14ac:dyDescent="0.2">
      <c r="A26" s="62" t="s">
        <v>41</v>
      </c>
      <c r="B26" s="63" t="s">
        <v>5</v>
      </c>
      <c r="C26" s="39" t="str">
        <f>IFERROR(VLOOKUP(B26,Foglio1!$A$2:$B$6,2,FALSE),"-")</f>
        <v>-</v>
      </c>
      <c r="D26" s="39" t="str">
        <f t="shared" si="0"/>
        <v>-</v>
      </c>
      <c r="E26" s="19"/>
      <c r="F26" s="42"/>
      <c r="G26" s="33"/>
      <c r="H26" s="45"/>
      <c r="I26" s="46" t="str">
        <f t="shared" si="6"/>
        <v>-</v>
      </c>
      <c r="J26" s="47" t="str">
        <f t="shared" si="1"/>
        <v>-</v>
      </c>
      <c r="K26" s="49"/>
      <c r="L26" s="51" t="str">
        <f t="shared" si="2"/>
        <v>-</v>
      </c>
      <c r="M26" s="60" t="str">
        <f t="shared" si="3"/>
        <v>-</v>
      </c>
    </row>
    <row r="27" spans="1:13" s="17" customFormat="1" ht="12.75" x14ac:dyDescent="0.2">
      <c r="A27" s="62" t="s">
        <v>42</v>
      </c>
      <c r="B27" s="63" t="s">
        <v>5</v>
      </c>
      <c r="C27" s="39" t="str">
        <f>IFERROR(VLOOKUP(B27,Foglio1!$A$2:$B$6,2,FALSE),"-")</f>
        <v>-</v>
      </c>
      <c r="D27" s="39" t="str">
        <f t="shared" si="0"/>
        <v>-</v>
      </c>
      <c r="E27" s="19"/>
      <c r="F27" s="42"/>
      <c r="G27" s="33"/>
      <c r="H27" s="45"/>
      <c r="I27" s="46" t="str">
        <f t="shared" si="6"/>
        <v>-</v>
      </c>
      <c r="J27" s="47" t="str">
        <f t="shared" si="1"/>
        <v>-</v>
      </c>
      <c r="K27" s="49"/>
      <c r="L27" s="51" t="str">
        <f t="shared" si="2"/>
        <v>-</v>
      </c>
      <c r="M27" s="60" t="str">
        <f t="shared" si="3"/>
        <v>-</v>
      </c>
    </row>
    <row r="28" spans="1:13" s="17" customFormat="1" ht="12.75" x14ac:dyDescent="0.2">
      <c r="A28" s="62" t="s">
        <v>43</v>
      </c>
      <c r="B28" s="63" t="s">
        <v>5</v>
      </c>
      <c r="C28" s="39" t="str">
        <f>IFERROR(VLOOKUP(B28,Foglio1!$A$2:$B$6,2,FALSE),"-")</f>
        <v>-</v>
      </c>
      <c r="D28" s="39" t="str">
        <f t="shared" si="0"/>
        <v>-</v>
      </c>
      <c r="E28" s="19"/>
      <c r="F28" s="42"/>
      <c r="G28" s="33"/>
      <c r="H28" s="45"/>
      <c r="I28" s="46" t="str">
        <f t="shared" si="6"/>
        <v>-</v>
      </c>
      <c r="J28" s="47" t="str">
        <f t="shared" si="1"/>
        <v>-</v>
      </c>
      <c r="K28" s="49"/>
      <c r="L28" s="51" t="str">
        <f t="shared" si="2"/>
        <v>-</v>
      </c>
      <c r="M28" s="60" t="str">
        <f t="shared" si="3"/>
        <v>-</v>
      </c>
    </row>
    <row r="29" spans="1:13" s="17" customFormat="1" ht="12.75" x14ac:dyDescent="0.2">
      <c r="A29" s="62" t="s">
        <v>44</v>
      </c>
      <c r="B29" s="63" t="s">
        <v>5</v>
      </c>
      <c r="C29" s="39" t="str">
        <f>IFERROR(VLOOKUP(B29,Foglio1!$A$2:$B$6,2,FALSE),"-")</f>
        <v>-</v>
      </c>
      <c r="D29" s="39" t="str">
        <f t="shared" si="0"/>
        <v>-</v>
      </c>
      <c r="E29" s="19"/>
      <c r="F29" s="42"/>
      <c r="G29" s="33"/>
      <c r="H29" s="45"/>
      <c r="I29" s="46" t="str">
        <f t="shared" si="6"/>
        <v>-</v>
      </c>
      <c r="J29" s="47" t="str">
        <f t="shared" si="1"/>
        <v>-</v>
      </c>
      <c r="K29" s="49"/>
      <c r="L29" s="51" t="str">
        <f t="shared" si="2"/>
        <v>-</v>
      </c>
      <c r="M29" s="60" t="str">
        <f t="shared" si="3"/>
        <v>-</v>
      </c>
    </row>
    <row r="30" spans="1:13" s="17" customFormat="1" ht="12.75" x14ac:dyDescent="0.2">
      <c r="A30" s="62" t="s">
        <v>45</v>
      </c>
      <c r="B30" s="63" t="s">
        <v>5</v>
      </c>
      <c r="C30" s="39" t="str">
        <f>IFERROR(VLOOKUP(B30,Foglio1!$A$2:$B$6,2,FALSE),"-")</f>
        <v>-</v>
      </c>
      <c r="D30" s="39" t="str">
        <f t="shared" si="0"/>
        <v>-</v>
      </c>
      <c r="E30" s="19"/>
      <c r="F30" s="42"/>
      <c r="G30" s="33"/>
      <c r="H30" s="45"/>
      <c r="I30" s="46" t="str">
        <f t="shared" si="6"/>
        <v>-</v>
      </c>
      <c r="J30" s="47" t="str">
        <f t="shared" si="1"/>
        <v>-</v>
      </c>
      <c r="K30" s="49"/>
      <c r="L30" s="51" t="str">
        <f t="shared" si="2"/>
        <v>-</v>
      </c>
      <c r="M30" s="60" t="str">
        <f t="shared" si="3"/>
        <v>-</v>
      </c>
    </row>
    <row r="31" spans="1:13" s="17" customFormat="1" ht="12.75" x14ac:dyDescent="0.2">
      <c r="A31" s="62" t="s">
        <v>46</v>
      </c>
      <c r="B31" s="63" t="s">
        <v>5</v>
      </c>
      <c r="C31" s="39" t="str">
        <f>IFERROR(VLOOKUP(B31,Foglio1!$A$2:$B$6,2,FALSE),"-")</f>
        <v>-</v>
      </c>
      <c r="D31" s="39" t="str">
        <f t="shared" si="0"/>
        <v>-</v>
      </c>
      <c r="E31" s="19"/>
      <c r="F31" s="42"/>
      <c r="G31" s="33"/>
      <c r="H31" s="45"/>
      <c r="I31" s="46" t="str">
        <f t="shared" si="6"/>
        <v>-</v>
      </c>
      <c r="J31" s="47" t="str">
        <f t="shared" si="1"/>
        <v>-</v>
      </c>
      <c r="K31" s="49"/>
      <c r="L31" s="51" t="str">
        <f t="shared" si="2"/>
        <v>-</v>
      </c>
      <c r="M31" s="60" t="str">
        <f t="shared" si="3"/>
        <v>-</v>
      </c>
    </row>
    <row r="32" spans="1:13" s="17" customFormat="1" ht="12.75" x14ac:dyDescent="0.2">
      <c r="A32" s="62" t="s">
        <v>47</v>
      </c>
      <c r="B32" s="63" t="s">
        <v>5</v>
      </c>
      <c r="C32" s="39" t="str">
        <f>IFERROR(VLOOKUP(B32,Foglio1!$A$2:$B$6,2,FALSE),"-")</f>
        <v>-</v>
      </c>
      <c r="D32" s="39" t="str">
        <f t="shared" si="0"/>
        <v>-</v>
      </c>
      <c r="E32" s="19"/>
      <c r="F32" s="42"/>
      <c r="G32" s="33"/>
      <c r="H32" s="45"/>
      <c r="I32" s="46" t="str">
        <f t="shared" si="6"/>
        <v>-</v>
      </c>
      <c r="J32" s="47" t="str">
        <f t="shared" si="1"/>
        <v>-</v>
      </c>
      <c r="K32" s="49"/>
      <c r="L32" s="51" t="str">
        <f t="shared" si="2"/>
        <v>-</v>
      </c>
      <c r="M32" s="60" t="str">
        <f t="shared" si="3"/>
        <v>-</v>
      </c>
    </row>
    <row r="33" spans="1:13" s="17" customFormat="1" ht="12.75" x14ac:dyDescent="0.2">
      <c r="A33" s="62" t="s">
        <v>48</v>
      </c>
      <c r="B33" s="63" t="s">
        <v>5</v>
      </c>
      <c r="C33" s="39" t="str">
        <f>IFERROR(VLOOKUP(B33,Foglio1!$A$2:$B$6,2,FALSE),"-")</f>
        <v>-</v>
      </c>
      <c r="D33" s="39" t="str">
        <f t="shared" si="0"/>
        <v>-</v>
      </c>
      <c r="E33" s="19"/>
      <c r="F33" s="42"/>
      <c r="G33" s="33"/>
      <c r="H33" s="45"/>
      <c r="I33" s="46" t="str">
        <f t="shared" si="6"/>
        <v>-</v>
      </c>
      <c r="J33" s="47" t="str">
        <f t="shared" si="1"/>
        <v>-</v>
      </c>
      <c r="K33" s="49"/>
      <c r="L33" s="51" t="str">
        <f t="shared" si="2"/>
        <v>-</v>
      </c>
      <c r="M33" s="60" t="str">
        <f t="shared" si="3"/>
        <v>-</v>
      </c>
    </row>
    <row r="34" spans="1:13" s="17" customFormat="1" ht="12.75" x14ac:dyDescent="0.2">
      <c r="A34" s="62" t="s">
        <v>49</v>
      </c>
      <c r="B34" s="63" t="s">
        <v>5</v>
      </c>
      <c r="C34" s="39" t="str">
        <f>IFERROR(VLOOKUP(B34,Foglio1!$A$2:$B$6,2,FALSE),"-")</f>
        <v>-</v>
      </c>
      <c r="D34" s="39" t="str">
        <f t="shared" si="0"/>
        <v>-</v>
      </c>
      <c r="E34" s="19"/>
      <c r="F34" s="42"/>
      <c r="G34" s="33"/>
      <c r="H34" s="45"/>
      <c r="I34" s="46" t="str">
        <f t="shared" si="6"/>
        <v>-</v>
      </c>
      <c r="J34" s="47" t="str">
        <f t="shared" si="1"/>
        <v>-</v>
      </c>
      <c r="K34" s="49"/>
      <c r="L34" s="51" t="str">
        <f t="shared" si="2"/>
        <v>-</v>
      </c>
      <c r="M34" s="60" t="str">
        <f t="shared" si="3"/>
        <v>-</v>
      </c>
    </row>
    <row r="35" spans="1:13" s="17" customFormat="1" ht="12.75" x14ac:dyDescent="0.2">
      <c r="A35" s="62" t="s">
        <v>50</v>
      </c>
      <c r="B35" s="63" t="s">
        <v>5</v>
      </c>
      <c r="C35" s="39" t="str">
        <f>IFERROR(VLOOKUP(B35,Foglio1!$A$2:$B$6,2,FALSE),"-")</f>
        <v>-</v>
      </c>
      <c r="D35" s="39" t="str">
        <f t="shared" si="0"/>
        <v>-</v>
      </c>
      <c r="E35" s="19"/>
      <c r="F35" s="42"/>
      <c r="G35" s="33"/>
      <c r="H35" s="45"/>
      <c r="I35" s="46" t="str">
        <f t="shared" si="6"/>
        <v>-</v>
      </c>
      <c r="J35" s="47" t="str">
        <f t="shared" si="1"/>
        <v>-</v>
      </c>
      <c r="K35" s="49"/>
      <c r="L35" s="51" t="str">
        <f t="shared" si="2"/>
        <v>-</v>
      </c>
      <c r="M35" s="60" t="str">
        <f t="shared" si="3"/>
        <v>-</v>
      </c>
    </row>
    <row r="36" spans="1:13" s="17" customFormat="1" ht="12.75" x14ac:dyDescent="0.2">
      <c r="A36" s="62" t="s">
        <v>51</v>
      </c>
      <c r="B36" s="63" t="s">
        <v>5</v>
      </c>
      <c r="C36" s="39" t="str">
        <f>IFERROR(VLOOKUP(B36,Foglio1!$A$2:$B$6,2,FALSE),"-")</f>
        <v>-</v>
      </c>
      <c r="D36" s="39" t="str">
        <f t="shared" ref="D36:D59" si="7">IFERROR(C36*(F36-E36)/365*(G36/36),"-")</f>
        <v>-</v>
      </c>
      <c r="E36" s="19"/>
      <c r="F36" s="42"/>
      <c r="G36" s="33"/>
      <c r="H36" s="45"/>
      <c r="I36" s="46" t="str">
        <f t="shared" si="6"/>
        <v>-</v>
      </c>
      <c r="J36" s="47" t="str">
        <f t="shared" ref="J36:J59" si="8">IFERROR(I36*H36%,"-")</f>
        <v>-</v>
      </c>
      <c r="K36" s="49"/>
      <c r="L36" s="51" t="str">
        <f t="shared" ref="L36:L59" si="9">IFERROR(ROUND(J36/365*K36,2),"-")</f>
        <v>-</v>
      </c>
      <c r="M36" s="60" t="str">
        <f t="shared" ref="M36:M59" si="10">IFERROR((J36-L36),"-")</f>
        <v>-</v>
      </c>
    </row>
    <row r="37" spans="1:13" s="17" customFormat="1" ht="12.75" x14ac:dyDescent="0.2">
      <c r="A37" s="62" t="s">
        <v>52</v>
      </c>
      <c r="B37" s="63" t="s">
        <v>5</v>
      </c>
      <c r="C37" s="39" t="str">
        <f>IFERROR(VLOOKUP(B37,Foglio1!$A$2:$B$6,2,FALSE),"-")</f>
        <v>-</v>
      </c>
      <c r="D37" s="39" t="str">
        <f t="shared" si="7"/>
        <v>-</v>
      </c>
      <c r="E37" s="19"/>
      <c r="F37" s="42"/>
      <c r="G37" s="33"/>
      <c r="H37" s="45"/>
      <c r="I37" s="46" t="str">
        <f t="shared" si="6"/>
        <v>-</v>
      </c>
      <c r="J37" s="47" t="str">
        <f t="shared" si="8"/>
        <v>-</v>
      </c>
      <c r="K37" s="49"/>
      <c r="L37" s="51" t="str">
        <f t="shared" si="9"/>
        <v>-</v>
      </c>
      <c r="M37" s="60" t="str">
        <f t="shared" si="10"/>
        <v>-</v>
      </c>
    </row>
    <row r="38" spans="1:13" s="17" customFormat="1" ht="12.75" x14ac:dyDescent="0.2">
      <c r="A38" s="62" t="s">
        <v>53</v>
      </c>
      <c r="B38" s="63" t="s">
        <v>5</v>
      </c>
      <c r="C38" s="39" t="str">
        <f>IFERROR(VLOOKUP(B38,Foglio1!$A$2:$B$6,2,FALSE),"-")</f>
        <v>-</v>
      </c>
      <c r="D38" s="39" t="str">
        <f t="shared" si="7"/>
        <v>-</v>
      </c>
      <c r="E38" s="19"/>
      <c r="F38" s="42"/>
      <c r="G38" s="33"/>
      <c r="H38" s="45"/>
      <c r="I38" s="46" t="str">
        <f t="shared" si="6"/>
        <v>-</v>
      </c>
      <c r="J38" s="47" t="str">
        <f t="shared" si="8"/>
        <v>-</v>
      </c>
      <c r="K38" s="49"/>
      <c r="L38" s="51" t="str">
        <f t="shared" si="9"/>
        <v>-</v>
      </c>
      <c r="M38" s="60" t="str">
        <f t="shared" si="10"/>
        <v>-</v>
      </c>
    </row>
    <row r="39" spans="1:13" s="17" customFormat="1" ht="12.75" x14ac:dyDescent="0.2">
      <c r="A39" s="62" t="s">
        <v>54</v>
      </c>
      <c r="B39" s="63" t="s">
        <v>5</v>
      </c>
      <c r="C39" s="39" t="str">
        <f>IFERROR(VLOOKUP(B39,Foglio1!$A$2:$B$6,2,FALSE),"-")</f>
        <v>-</v>
      </c>
      <c r="D39" s="39" t="str">
        <f t="shared" si="7"/>
        <v>-</v>
      </c>
      <c r="E39" s="19"/>
      <c r="F39" s="42"/>
      <c r="G39" s="33"/>
      <c r="H39" s="45"/>
      <c r="I39" s="46" t="str">
        <f t="shared" si="6"/>
        <v>-</v>
      </c>
      <c r="J39" s="47" t="str">
        <f t="shared" si="8"/>
        <v>-</v>
      </c>
      <c r="K39" s="49"/>
      <c r="L39" s="51" t="str">
        <f t="shared" si="9"/>
        <v>-</v>
      </c>
      <c r="M39" s="60" t="str">
        <f t="shared" si="10"/>
        <v>-</v>
      </c>
    </row>
    <row r="40" spans="1:13" s="17" customFormat="1" ht="12.75" x14ac:dyDescent="0.2">
      <c r="A40" s="62" t="s">
        <v>55</v>
      </c>
      <c r="B40" s="63" t="s">
        <v>5</v>
      </c>
      <c r="C40" s="39" t="str">
        <f>IFERROR(VLOOKUP(B40,Foglio1!$A$2:$B$6,2,FALSE),"-")</f>
        <v>-</v>
      </c>
      <c r="D40" s="39" t="str">
        <f t="shared" si="7"/>
        <v>-</v>
      </c>
      <c r="E40" s="19"/>
      <c r="F40" s="42"/>
      <c r="G40" s="33"/>
      <c r="H40" s="45"/>
      <c r="I40" s="46" t="str">
        <f t="shared" si="6"/>
        <v>-</v>
      </c>
      <c r="J40" s="47" t="str">
        <f t="shared" si="8"/>
        <v>-</v>
      </c>
      <c r="K40" s="49"/>
      <c r="L40" s="51" t="str">
        <f t="shared" si="9"/>
        <v>-</v>
      </c>
      <c r="M40" s="60" t="str">
        <f t="shared" si="10"/>
        <v>-</v>
      </c>
    </row>
    <row r="41" spans="1:13" s="17" customFormat="1" ht="12.75" x14ac:dyDescent="0.2">
      <c r="A41" s="62" t="s">
        <v>56</v>
      </c>
      <c r="B41" s="63" t="s">
        <v>5</v>
      </c>
      <c r="C41" s="39" t="str">
        <f>IFERROR(VLOOKUP(B41,Foglio1!$A$2:$B$6,2,FALSE),"-")</f>
        <v>-</v>
      </c>
      <c r="D41" s="39" t="str">
        <f t="shared" si="7"/>
        <v>-</v>
      </c>
      <c r="E41" s="19"/>
      <c r="F41" s="42"/>
      <c r="G41" s="33"/>
      <c r="H41" s="45"/>
      <c r="I41" s="46" t="str">
        <f t="shared" si="6"/>
        <v>-</v>
      </c>
      <c r="J41" s="47" t="str">
        <f t="shared" si="8"/>
        <v>-</v>
      </c>
      <c r="K41" s="49"/>
      <c r="L41" s="51" t="str">
        <f t="shared" si="9"/>
        <v>-</v>
      </c>
      <c r="M41" s="60" t="str">
        <f t="shared" si="10"/>
        <v>-</v>
      </c>
    </row>
    <row r="42" spans="1:13" s="17" customFormat="1" ht="12.75" x14ac:dyDescent="0.2">
      <c r="A42" s="62" t="s">
        <v>57</v>
      </c>
      <c r="B42" s="63" t="s">
        <v>5</v>
      </c>
      <c r="C42" s="39" t="str">
        <f>IFERROR(VLOOKUP(B42,Foglio1!$A$2:$B$6,2,FALSE),"-")</f>
        <v>-</v>
      </c>
      <c r="D42" s="39" t="str">
        <f t="shared" si="7"/>
        <v>-</v>
      </c>
      <c r="E42" s="19"/>
      <c r="F42" s="42"/>
      <c r="G42" s="33"/>
      <c r="H42" s="45"/>
      <c r="I42" s="46" t="str">
        <f t="shared" si="6"/>
        <v>-</v>
      </c>
      <c r="J42" s="47" t="str">
        <f t="shared" si="8"/>
        <v>-</v>
      </c>
      <c r="K42" s="49"/>
      <c r="L42" s="51" t="str">
        <f t="shared" si="9"/>
        <v>-</v>
      </c>
      <c r="M42" s="60" t="str">
        <f t="shared" si="10"/>
        <v>-</v>
      </c>
    </row>
    <row r="43" spans="1:13" s="17" customFormat="1" ht="12.75" x14ac:dyDescent="0.2">
      <c r="A43" s="62" t="s">
        <v>58</v>
      </c>
      <c r="B43" s="63" t="s">
        <v>5</v>
      </c>
      <c r="C43" s="39" t="str">
        <f>IFERROR(VLOOKUP(B43,Foglio1!$A$2:$B$6,2,FALSE),"-")</f>
        <v>-</v>
      </c>
      <c r="D43" s="39" t="str">
        <f t="shared" si="7"/>
        <v>-</v>
      </c>
      <c r="E43" s="19"/>
      <c r="F43" s="42"/>
      <c r="G43" s="33"/>
      <c r="H43" s="45"/>
      <c r="I43" s="46" t="str">
        <f t="shared" si="6"/>
        <v>-</v>
      </c>
      <c r="J43" s="47" t="str">
        <f t="shared" si="8"/>
        <v>-</v>
      </c>
      <c r="K43" s="49"/>
      <c r="L43" s="51" t="str">
        <f t="shared" si="9"/>
        <v>-</v>
      </c>
      <c r="M43" s="60" t="str">
        <f t="shared" si="10"/>
        <v>-</v>
      </c>
    </row>
    <row r="44" spans="1:13" s="17" customFormat="1" ht="12.75" x14ac:dyDescent="0.2">
      <c r="A44" s="62" t="s">
        <v>59</v>
      </c>
      <c r="B44" s="63" t="s">
        <v>5</v>
      </c>
      <c r="C44" s="39" t="str">
        <f>IFERROR(VLOOKUP(B44,Foglio1!$A$2:$B$6,2,FALSE),"-")</f>
        <v>-</v>
      </c>
      <c r="D44" s="39" t="str">
        <f t="shared" si="7"/>
        <v>-</v>
      </c>
      <c r="E44" s="19"/>
      <c r="F44" s="42"/>
      <c r="G44" s="33"/>
      <c r="H44" s="45"/>
      <c r="I44" s="46" t="str">
        <f t="shared" si="6"/>
        <v>-</v>
      </c>
      <c r="J44" s="47" t="str">
        <f t="shared" si="8"/>
        <v>-</v>
      </c>
      <c r="K44" s="49"/>
      <c r="L44" s="51" t="str">
        <f t="shared" si="9"/>
        <v>-</v>
      </c>
      <c r="M44" s="60" t="str">
        <f t="shared" si="10"/>
        <v>-</v>
      </c>
    </row>
    <row r="45" spans="1:13" s="17" customFormat="1" ht="12.75" x14ac:dyDescent="0.2">
      <c r="A45" s="62" t="s">
        <v>60</v>
      </c>
      <c r="B45" s="63" t="s">
        <v>5</v>
      </c>
      <c r="C45" s="39" t="str">
        <f>IFERROR(VLOOKUP(B45,Foglio1!$A$2:$B$6,2,FALSE),"-")</f>
        <v>-</v>
      </c>
      <c r="D45" s="39" t="str">
        <f t="shared" si="7"/>
        <v>-</v>
      </c>
      <c r="E45" s="19"/>
      <c r="F45" s="42"/>
      <c r="G45" s="33"/>
      <c r="H45" s="45"/>
      <c r="I45" s="46" t="str">
        <f t="shared" si="6"/>
        <v>-</v>
      </c>
      <c r="J45" s="47" t="str">
        <f t="shared" si="8"/>
        <v>-</v>
      </c>
      <c r="K45" s="49"/>
      <c r="L45" s="51" t="str">
        <f t="shared" si="9"/>
        <v>-</v>
      </c>
      <c r="M45" s="60" t="str">
        <f t="shared" si="10"/>
        <v>-</v>
      </c>
    </row>
    <row r="46" spans="1:13" s="17" customFormat="1" ht="12.75" x14ac:dyDescent="0.2">
      <c r="A46" s="62" t="s">
        <v>61</v>
      </c>
      <c r="B46" s="63" t="s">
        <v>5</v>
      </c>
      <c r="C46" s="39" t="str">
        <f>IFERROR(VLOOKUP(B46,Foglio1!$A$2:$B$6,2,FALSE),"-")</f>
        <v>-</v>
      </c>
      <c r="D46" s="39" t="str">
        <f t="shared" si="7"/>
        <v>-</v>
      </c>
      <c r="E46" s="19"/>
      <c r="F46" s="42"/>
      <c r="G46" s="33"/>
      <c r="H46" s="45"/>
      <c r="I46" s="46" t="str">
        <f t="shared" si="6"/>
        <v>-</v>
      </c>
      <c r="J46" s="47" t="str">
        <f t="shared" si="8"/>
        <v>-</v>
      </c>
      <c r="K46" s="49"/>
      <c r="L46" s="51" t="str">
        <f t="shared" si="9"/>
        <v>-</v>
      </c>
      <c r="M46" s="60" t="str">
        <f t="shared" si="10"/>
        <v>-</v>
      </c>
    </row>
    <row r="47" spans="1:13" s="17" customFormat="1" ht="12.75" x14ac:dyDescent="0.2">
      <c r="A47" s="62" t="s">
        <v>62</v>
      </c>
      <c r="B47" s="63" t="s">
        <v>5</v>
      </c>
      <c r="C47" s="39" t="str">
        <f>IFERROR(VLOOKUP(B47,Foglio1!$A$2:$B$6,2,FALSE),"-")</f>
        <v>-</v>
      </c>
      <c r="D47" s="39" t="str">
        <f t="shared" si="7"/>
        <v>-</v>
      </c>
      <c r="E47" s="19"/>
      <c r="F47" s="42"/>
      <c r="G47" s="33"/>
      <c r="H47" s="45"/>
      <c r="I47" s="46" t="str">
        <f t="shared" si="6"/>
        <v>-</v>
      </c>
      <c r="J47" s="47" t="str">
        <f t="shared" si="8"/>
        <v>-</v>
      </c>
      <c r="K47" s="49"/>
      <c r="L47" s="51" t="str">
        <f t="shared" si="9"/>
        <v>-</v>
      </c>
      <c r="M47" s="60" t="str">
        <f t="shared" si="10"/>
        <v>-</v>
      </c>
    </row>
    <row r="48" spans="1:13" s="17" customFormat="1" ht="12.75" x14ac:dyDescent="0.2">
      <c r="A48" s="62" t="s">
        <v>63</v>
      </c>
      <c r="B48" s="63" t="s">
        <v>5</v>
      </c>
      <c r="C48" s="39" t="str">
        <f>IFERROR(VLOOKUP(B48,Foglio1!$A$2:$B$6,2,FALSE),"-")</f>
        <v>-</v>
      </c>
      <c r="D48" s="39" t="str">
        <f t="shared" si="7"/>
        <v>-</v>
      </c>
      <c r="E48" s="19"/>
      <c r="F48" s="42"/>
      <c r="G48" s="33"/>
      <c r="H48" s="45"/>
      <c r="I48" s="46" t="str">
        <f t="shared" si="6"/>
        <v>-</v>
      </c>
      <c r="J48" s="47" t="str">
        <f t="shared" si="8"/>
        <v>-</v>
      </c>
      <c r="K48" s="49"/>
      <c r="L48" s="51" t="str">
        <f t="shared" si="9"/>
        <v>-</v>
      </c>
      <c r="M48" s="60" t="str">
        <f t="shared" si="10"/>
        <v>-</v>
      </c>
    </row>
    <row r="49" spans="1:13" s="17" customFormat="1" ht="12.75" x14ac:dyDescent="0.2">
      <c r="A49" s="62" t="s">
        <v>64</v>
      </c>
      <c r="B49" s="63" t="s">
        <v>5</v>
      </c>
      <c r="C49" s="39" t="str">
        <f>IFERROR(VLOOKUP(B49,Foglio1!$A$2:$B$6,2,FALSE),"-")</f>
        <v>-</v>
      </c>
      <c r="D49" s="39" t="str">
        <f t="shared" si="7"/>
        <v>-</v>
      </c>
      <c r="E49" s="19"/>
      <c r="F49" s="42"/>
      <c r="G49" s="33"/>
      <c r="H49" s="45"/>
      <c r="I49" s="46" t="str">
        <f t="shared" si="6"/>
        <v>-</v>
      </c>
      <c r="J49" s="47" t="str">
        <f t="shared" si="8"/>
        <v>-</v>
      </c>
      <c r="K49" s="49"/>
      <c r="L49" s="51" t="str">
        <f t="shared" si="9"/>
        <v>-</v>
      </c>
      <c r="M49" s="60" t="str">
        <f t="shared" si="10"/>
        <v>-</v>
      </c>
    </row>
    <row r="50" spans="1:13" s="17" customFormat="1" ht="12.75" x14ac:dyDescent="0.2">
      <c r="A50" s="62" t="s">
        <v>65</v>
      </c>
      <c r="B50" s="63" t="s">
        <v>5</v>
      </c>
      <c r="C50" s="39" t="str">
        <f>IFERROR(VLOOKUP(B50,Foglio1!$A$2:$B$6,2,FALSE),"-")</f>
        <v>-</v>
      </c>
      <c r="D50" s="39" t="str">
        <f t="shared" si="7"/>
        <v>-</v>
      </c>
      <c r="E50" s="19"/>
      <c r="F50" s="42"/>
      <c r="G50" s="33"/>
      <c r="H50" s="45"/>
      <c r="I50" s="46" t="str">
        <f t="shared" si="6"/>
        <v>-</v>
      </c>
      <c r="J50" s="47" t="str">
        <f t="shared" si="8"/>
        <v>-</v>
      </c>
      <c r="K50" s="49"/>
      <c r="L50" s="51" t="str">
        <f t="shared" si="9"/>
        <v>-</v>
      </c>
      <c r="M50" s="60" t="str">
        <f t="shared" si="10"/>
        <v>-</v>
      </c>
    </row>
    <row r="51" spans="1:13" s="17" customFormat="1" ht="12.75" x14ac:dyDescent="0.2">
      <c r="A51" s="62" t="s">
        <v>66</v>
      </c>
      <c r="B51" s="63" t="s">
        <v>5</v>
      </c>
      <c r="C51" s="39" t="str">
        <f>IFERROR(VLOOKUP(B51,Foglio1!$A$2:$B$6,2,FALSE),"-")</f>
        <v>-</v>
      </c>
      <c r="D51" s="39" t="str">
        <f t="shared" si="7"/>
        <v>-</v>
      </c>
      <c r="E51" s="19"/>
      <c r="F51" s="42"/>
      <c r="G51" s="33"/>
      <c r="H51" s="45"/>
      <c r="I51" s="46" t="str">
        <f t="shared" si="6"/>
        <v>-</v>
      </c>
      <c r="J51" s="47" t="str">
        <f t="shared" si="8"/>
        <v>-</v>
      </c>
      <c r="K51" s="49"/>
      <c r="L51" s="51" t="str">
        <f t="shared" si="9"/>
        <v>-</v>
      </c>
      <c r="M51" s="60" t="str">
        <f t="shared" si="10"/>
        <v>-</v>
      </c>
    </row>
    <row r="52" spans="1:13" s="17" customFormat="1" ht="12.75" x14ac:dyDescent="0.2">
      <c r="A52" s="62" t="s">
        <v>67</v>
      </c>
      <c r="B52" s="63" t="s">
        <v>5</v>
      </c>
      <c r="C52" s="39" t="str">
        <f>IFERROR(VLOOKUP(B52,Foglio1!$A$2:$B$6,2,FALSE),"-")</f>
        <v>-</v>
      </c>
      <c r="D52" s="39" t="str">
        <f t="shared" si="7"/>
        <v>-</v>
      </c>
      <c r="E52" s="19"/>
      <c r="F52" s="42"/>
      <c r="G52" s="33"/>
      <c r="H52" s="45"/>
      <c r="I52" s="46" t="str">
        <f t="shared" si="6"/>
        <v>-</v>
      </c>
      <c r="J52" s="47" t="str">
        <f t="shared" si="8"/>
        <v>-</v>
      </c>
      <c r="K52" s="49"/>
      <c r="L52" s="51" t="str">
        <f t="shared" si="9"/>
        <v>-</v>
      </c>
      <c r="M52" s="60" t="str">
        <f t="shared" si="10"/>
        <v>-</v>
      </c>
    </row>
    <row r="53" spans="1:13" s="17" customFormat="1" ht="12.75" x14ac:dyDescent="0.2">
      <c r="A53" s="62" t="s">
        <v>68</v>
      </c>
      <c r="B53" s="63" t="s">
        <v>5</v>
      </c>
      <c r="C53" s="39" t="str">
        <f>IFERROR(VLOOKUP(B53,Foglio1!$A$2:$B$6,2,FALSE),"-")</f>
        <v>-</v>
      </c>
      <c r="D53" s="39" t="str">
        <f t="shared" si="7"/>
        <v>-</v>
      </c>
      <c r="E53" s="19"/>
      <c r="F53" s="42"/>
      <c r="G53" s="33"/>
      <c r="H53" s="45"/>
      <c r="I53" s="46" t="str">
        <f t="shared" si="6"/>
        <v>-</v>
      </c>
      <c r="J53" s="47" t="str">
        <f t="shared" si="8"/>
        <v>-</v>
      </c>
      <c r="K53" s="49"/>
      <c r="L53" s="51" t="str">
        <f t="shared" si="9"/>
        <v>-</v>
      </c>
      <c r="M53" s="60" t="str">
        <f t="shared" si="10"/>
        <v>-</v>
      </c>
    </row>
    <row r="54" spans="1:13" s="17" customFormat="1" ht="12.75" x14ac:dyDescent="0.2">
      <c r="A54" s="62" t="s">
        <v>14</v>
      </c>
      <c r="B54" s="63" t="s">
        <v>5</v>
      </c>
      <c r="C54" s="39" t="str">
        <f>IFERROR(VLOOKUP(B54,Foglio1!$A$2:$B$6,2,FALSE),"-")</f>
        <v>-</v>
      </c>
      <c r="D54" s="39" t="str">
        <f t="shared" si="7"/>
        <v>-</v>
      </c>
      <c r="E54" s="19"/>
      <c r="F54" s="42"/>
      <c r="G54" s="33"/>
      <c r="H54" s="33"/>
      <c r="I54" s="46" t="str">
        <f t="shared" si="6"/>
        <v>-</v>
      </c>
      <c r="J54" s="47" t="str">
        <f t="shared" si="8"/>
        <v>-</v>
      </c>
      <c r="K54" s="49"/>
      <c r="L54" s="51" t="str">
        <f t="shared" si="9"/>
        <v>-</v>
      </c>
      <c r="M54" s="60" t="str">
        <f t="shared" si="10"/>
        <v>-</v>
      </c>
    </row>
    <row r="55" spans="1:13" s="17" customFormat="1" ht="12.75" x14ac:dyDescent="0.2">
      <c r="A55" s="62" t="s">
        <v>15</v>
      </c>
      <c r="B55" s="63" t="s">
        <v>5</v>
      </c>
      <c r="C55" s="39" t="str">
        <f>IFERROR(VLOOKUP(B55,Foglio1!$A$2:$B$6,2,FALSE),"-")</f>
        <v>-</v>
      </c>
      <c r="D55" s="39" t="str">
        <f t="shared" si="7"/>
        <v>-</v>
      </c>
      <c r="E55" s="19"/>
      <c r="F55" s="42"/>
      <c r="G55" s="33"/>
      <c r="H55" s="33"/>
      <c r="I55" s="46" t="str">
        <f t="shared" si="6"/>
        <v>-</v>
      </c>
      <c r="J55" s="47" t="str">
        <f t="shared" si="8"/>
        <v>-</v>
      </c>
      <c r="K55" s="49"/>
      <c r="L55" s="51" t="str">
        <f t="shared" si="9"/>
        <v>-</v>
      </c>
      <c r="M55" s="60" t="str">
        <f t="shared" si="10"/>
        <v>-</v>
      </c>
    </row>
    <row r="56" spans="1:13" s="17" customFormat="1" ht="12.75" x14ac:dyDescent="0.2">
      <c r="A56" s="62" t="s">
        <v>16</v>
      </c>
      <c r="B56" s="63" t="s">
        <v>5</v>
      </c>
      <c r="C56" s="39" t="str">
        <f>IFERROR(VLOOKUP(B56,Foglio1!$A$2:$B$6,2,FALSE),"-")</f>
        <v>-</v>
      </c>
      <c r="D56" s="39" t="str">
        <f t="shared" si="7"/>
        <v>-</v>
      </c>
      <c r="E56" s="19"/>
      <c r="F56" s="42"/>
      <c r="G56" s="33"/>
      <c r="H56" s="33"/>
      <c r="I56" s="46" t="str">
        <f t="shared" si="6"/>
        <v>-</v>
      </c>
      <c r="J56" s="47" t="str">
        <f t="shared" si="8"/>
        <v>-</v>
      </c>
      <c r="K56" s="49"/>
      <c r="L56" s="51" t="str">
        <f t="shared" si="9"/>
        <v>-</v>
      </c>
      <c r="M56" s="60" t="str">
        <f t="shared" si="10"/>
        <v>-</v>
      </c>
    </row>
    <row r="57" spans="1:13" s="17" customFormat="1" ht="12.75" x14ac:dyDescent="0.2">
      <c r="A57" s="62" t="s">
        <v>17</v>
      </c>
      <c r="B57" s="63" t="s">
        <v>5</v>
      </c>
      <c r="C57" s="39" t="str">
        <f>IFERROR(VLOOKUP(B57,Foglio1!$A$2:$B$6,2,FALSE),"-")</f>
        <v>-</v>
      </c>
      <c r="D57" s="39" t="str">
        <f t="shared" si="7"/>
        <v>-</v>
      </c>
      <c r="E57" s="19"/>
      <c r="F57" s="42"/>
      <c r="G57" s="33"/>
      <c r="H57" s="33"/>
      <c r="I57" s="46" t="str">
        <f t="shared" si="6"/>
        <v>-</v>
      </c>
      <c r="J57" s="47" t="str">
        <f t="shared" si="8"/>
        <v>-</v>
      </c>
      <c r="K57" s="49"/>
      <c r="L57" s="51" t="str">
        <f t="shared" si="9"/>
        <v>-</v>
      </c>
      <c r="M57" s="60" t="str">
        <f t="shared" si="10"/>
        <v>-</v>
      </c>
    </row>
    <row r="58" spans="1:13" s="17" customFormat="1" ht="12.75" x14ac:dyDescent="0.2">
      <c r="A58" s="62" t="s">
        <v>18</v>
      </c>
      <c r="B58" s="63" t="s">
        <v>5</v>
      </c>
      <c r="C58" s="39" t="str">
        <f>IFERROR(VLOOKUP(B58,Foglio1!$A$2:$B$6,2,FALSE),"-")</f>
        <v>-</v>
      </c>
      <c r="D58" s="39" t="str">
        <f t="shared" si="7"/>
        <v>-</v>
      </c>
      <c r="E58" s="19"/>
      <c r="F58" s="42"/>
      <c r="G58" s="33"/>
      <c r="H58" s="33"/>
      <c r="I58" s="46" t="str">
        <f t="shared" si="6"/>
        <v>-</v>
      </c>
      <c r="J58" s="47" t="str">
        <f t="shared" si="8"/>
        <v>-</v>
      </c>
      <c r="K58" s="49"/>
      <c r="L58" s="51" t="str">
        <f t="shared" si="9"/>
        <v>-</v>
      </c>
      <c r="M58" s="60" t="str">
        <f t="shared" si="10"/>
        <v>-</v>
      </c>
    </row>
    <row r="59" spans="1:13" thickBot="1" x14ac:dyDescent="0.25">
      <c r="A59" s="62" t="s">
        <v>19</v>
      </c>
      <c r="B59" s="63" t="s">
        <v>5</v>
      </c>
      <c r="C59" s="40" t="str">
        <f>IFERROR(VLOOKUP(B59,Foglio1!$A$2:$B$6,2,FALSE),"-")</f>
        <v>-</v>
      </c>
      <c r="D59" s="40" t="str">
        <f t="shared" si="7"/>
        <v>-</v>
      </c>
      <c r="E59" s="20"/>
      <c r="F59" s="43"/>
      <c r="G59" s="34"/>
      <c r="H59" s="34"/>
      <c r="I59" s="46" t="str">
        <f t="shared" si="6"/>
        <v>-</v>
      </c>
      <c r="J59" s="47" t="str">
        <f t="shared" si="8"/>
        <v>-</v>
      </c>
      <c r="K59" s="50"/>
      <c r="L59" s="52" t="str">
        <f t="shared" si="9"/>
        <v>-</v>
      </c>
      <c r="M59" s="61" t="str">
        <f t="shared" si="10"/>
        <v>-</v>
      </c>
    </row>
    <row r="60" spans="1:13" x14ac:dyDescent="0.25">
      <c r="J60" s="14"/>
      <c r="K60" s="36">
        <f>SUM(K4:K59)</f>
        <v>23</v>
      </c>
      <c r="L60" s="14">
        <f>SUM(L4:L59)</f>
        <v>63.71</v>
      </c>
      <c r="M60" s="14">
        <f>SUM(M4:M59)</f>
        <v>6648.6080155718537</v>
      </c>
    </row>
  </sheetData>
  <sheetProtection selectLockedCells="1"/>
  <mergeCells count="1">
    <mergeCell ref="D1:E1"/>
  </mergeCells>
  <phoneticPr fontId="20" type="noConversion"/>
  <conditionalFormatting sqref="A11:A59">
    <cfRule type="containsText" dxfId="6" priority="3" operator="containsText" text="Dipendente">
      <formula>NOT(ISERROR(SEARCH("Dipendente",A11)))</formula>
    </cfRule>
  </conditionalFormatting>
  <conditionalFormatting sqref="B4:B59">
    <cfRule type="containsText" dxfId="5" priority="6" operator="containsText" text="Dipendente">
      <formula>NOT(ISERROR(SEARCH("Dipendente",B4)))</formula>
    </cfRule>
  </conditionalFormatting>
  <conditionalFormatting sqref="E4:E59">
    <cfRule type="cellIs" dxfId="4" priority="8" operator="greaterThan">
      <formula>45292</formula>
    </cfRule>
  </conditionalFormatting>
  <conditionalFormatting sqref="F4:F59">
    <cfRule type="cellIs" dxfId="3" priority="1" operator="lessThan">
      <formula>45657</formula>
    </cfRule>
  </conditionalFormatting>
  <conditionalFormatting sqref="G4:G59">
    <cfRule type="cellIs" dxfId="2" priority="9" operator="lessThan">
      <formula>36</formula>
    </cfRule>
  </conditionalFormatting>
  <conditionalFormatting sqref="H4:H59">
    <cfRule type="cellIs" dxfId="1" priority="4" operator="equal">
      <formula>$J$2</formula>
    </cfRule>
  </conditionalFormatting>
  <conditionalFormatting sqref="K4:K59">
    <cfRule type="cellIs" dxfId="0" priority="5" operator="greaterThan">
      <formula>0</formula>
    </cfRule>
  </conditionalFormatting>
  <pageMargins left="0.25" right="0.25" top="0.75" bottom="0.75" header="0.3" footer="0.3"/>
  <pageSetup paperSize="8" scale="85" orientation="landscape" r:id="rId1"/>
  <ignoredErrors>
    <ignoredError sqref="J29 C54:D59 J34 C30:D34 C21:D29 J38 C35:D38 J41 C39:D41 J45 C42:D45 J49 C47:D49 J54:J59 C50:D53 J21 L21:M21 J22 L22:M22 J23 L23:M23 J24 L24:M24 J25 L25:M25 J26 L26:M26 J27 L27:M27 J28 L28:M28 L29:M29 J30 L30:M30 J31 L31:M31 J32 L32:M32 J33 L33:M33 L34:M34 J35 L35:M35 J36 L36:M36 J37 L37:M37 L38:M38 J39 L39:M39 J40 L40:M40 L41:M41 J42 L42:M42 J43 L43:M43 J44 L44:M44 L45:M45 J47 L47:M47 J48 L48:M48 L49:M49 J50 L50:M50 J51 L51:M51 J52 L52:M52 J53 L53:M53 L54:M59" unlockedFormula="1"/>
    <ignoredError sqref="I30:I34 I21:I29 I35:I38 I39:I41 I42:I45 I47:I49 I50:I59" unlockedFormula="1" calculatedColumn="1"/>
  </ignoredErrors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Foglio1!$A$2:$A$6</xm:f>
          </x14:formula1>
          <xm:sqref>B4:B59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A3" sqref="A3:B6"/>
    </sheetView>
  </sheetViews>
  <sheetFormatPr defaultRowHeight="15" x14ac:dyDescent="0.25"/>
  <cols>
    <col min="1" max="1" width="16.28515625" bestFit="1" customWidth="1"/>
    <col min="2" max="2" width="6.85546875" bestFit="1" customWidth="1"/>
  </cols>
  <sheetData>
    <row r="1" spans="1:2" ht="15.75" thickBot="1" x14ac:dyDescent="0.3">
      <c r="A1" s="7" t="s">
        <v>9</v>
      </c>
      <c r="B1" s="8" t="s">
        <v>1</v>
      </c>
    </row>
    <row r="2" spans="1:2" x14ac:dyDescent="0.25">
      <c r="A2" s="3" t="s">
        <v>5</v>
      </c>
      <c r="B2" s="6" t="s">
        <v>5</v>
      </c>
    </row>
    <row r="3" spans="1:2" x14ac:dyDescent="0.25">
      <c r="A3" s="3" t="s">
        <v>10</v>
      </c>
      <c r="B3" s="4">
        <v>1</v>
      </c>
    </row>
    <row r="4" spans="1:2" x14ac:dyDescent="0.25">
      <c r="A4" s="1" t="s">
        <v>11</v>
      </c>
      <c r="B4" s="4">
        <v>1.1000000000000001</v>
      </c>
    </row>
    <row r="5" spans="1:2" x14ac:dyDescent="0.25">
      <c r="A5" s="1" t="s">
        <v>12</v>
      </c>
      <c r="B5" s="4">
        <v>1.2</v>
      </c>
    </row>
    <row r="6" spans="1:2" ht="15.75" thickBot="1" x14ac:dyDescent="0.3">
      <c r="A6" s="2" t="s">
        <v>13</v>
      </c>
      <c r="B6" s="5">
        <v>1.3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Produttività dipendenti </vt:lpstr>
      <vt:lpstr>Foglio1</vt:lpstr>
      <vt:lpstr>'Produttività dipendenti 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Piredda</dc:creator>
  <cp:lastModifiedBy>Patrizia Nobili</cp:lastModifiedBy>
  <cp:lastPrinted>2025-08-08T07:14:01Z</cp:lastPrinted>
  <dcterms:created xsi:type="dcterms:W3CDTF">2018-01-31T13:32:07Z</dcterms:created>
  <dcterms:modified xsi:type="dcterms:W3CDTF">2025-08-09T08:57:15Z</dcterms:modified>
</cp:coreProperties>
</file>